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<sst xmlns="http://schemas.openxmlformats.org/spreadsheetml/2006/main" count="278" uniqueCount="98">
  <si>
    <t>Полезная
нагрузка (кг)</t>
  </si>
  <si>
    <t>Дальность (км)</t>
  </si>
  <si>
    <t>Взл. масса (кг)</t>
  </si>
  <si>
    <t>S крыла (м2)</t>
  </si>
  <si>
    <t>Нагрузка на крыло (кг/м2)</t>
  </si>
  <si>
    <t>Двигатели</t>
  </si>
  <si>
    <t>Суммарная тяга  двигателей (кгс)</t>
  </si>
  <si>
    <t>Энерговооруженность (кгс/кг)</t>
  </si>
  <si>
    <t>Размах</t>
  </si>
  <si>
    <t>Длина</t>
  </si>
  <si>
    <t>Высота</t>
  </si>
  <si>
    <t>Стреловидность</t>
  </si>
  <si>
    <t>норм.</t>
  </si>
  <si>
    <t>макс.</t>
  </si>
  <si>
    <t>норм. Масса</t>
  </si>
  <si>
    <t>макс. Масса</t>
  </si>
  <si>
    <t>Ил-46С</t>
  </si>
  <si>
    <t>Ил-46</t>
  </si>
  <si>
    <t>2 Х АЛ-5 по 5000 кгс</t>
  </si>
  <si>
    <t>Baade-152</t>
  </si>
  <si>
    <t>Ту-16</t>
  </si>
  <si>
    <t>A-3 SkyWarrior</t>
  </si>
  <si>
    <t>B-47</t>
  </si>
  <si>
    <t>Параметр</t>
  </si>
  <si>
    <t>ед. изм.</t>
  </si>
  <si>
    <t>Ил-30</t>
  </si>
  <si>
    <t>Самолет 150</t>
  </si>
  <si>
    <t>Разрабатываемый ЛА</t>
  </si>
  <si>
    <t>Размах крыла</t>
  </si>
  <si>
    <t>м</t>
  </si>
  <si>
    <t>н.д.</t>
  </si>
  <si>
    <t>Площадь крыла</t>
  </si>
  <si>
    <t>Масса</t>
  </si>
  <si>
    <t>кг</t>
  </si>
  <si>
    <t>пустого самолета</t>
  </si>
  <si>
    <t>нормальная взлетная</t>
  </si>
  <si>
    <t>максимальная взлетная</t>
  </si>
  <si>
    <t>2 х ТРД АЛ-5 по 5000 кгс</t>
  </si>
  <si>
    <t>2 х ТРД ТР-3 по 4600 кгс</t>
  </si>
  <si>
    <t>2 х ТРД J57-P-10 по 4670 кгс (на форсаже 5516)</t>
  </si>
  <si>
    <t>6 х ТРД J47-GE-11 по 2359 кгс</t>
  </si>
  <si>
    <t>2 х ТРД РД-3М по 9500 кгс</t>
  </si>
  <si>
    <t xml:space="preserve">суммарная тяга </t>
  </si>
  <si>
    <t>кгс</t>
  </si>
  <si>
    <t>суммарная тяга на форсаже</t>
  </si>
  <si>
    <t>-</t>
  </si>
  <si>
    <t>Скорость</t>
  </si>
  <si>
    <t>км/ч</t>
  </si>
  <si>
    <t>максимальная у земли</t>
  </si>
  <si>
    <t>максимальная</t>
  </si>
  <si>
    <t>крейсерская</t>
  </si>
  <si>
    <t>Дальность полета</t>
  </si>
  <si>
    <t>км</t>
  </si>
  <si>
    <t>нормальная</t>
  </si>
  <si>
    <t>с макс. Полезной нагрузкой</t>
  </si>
  <si>
    <t>Полезная нагрузка</t>
  </si>
  <si>
    <t>Масса топлива макс.</t>
  </si>
  <si>
    <t>Потолок</t>
  </si>
  <si>
    <t>Экипаж</t>
  </si>
  <si>
    <t>чел</t>
  </si>
  <si>
    <t>Оборонительное вооружение</t>
  </si>
  <si>
    <t xml:space="preserve">4 х 23 мм НР-23: для защиты передней полусферы две неподвижные передние пушки, установленные рядом на левом борту фюзеляжа под кабиной штурмана; в хвостовой части фюзеляжа самолета кормовая пушечная установка Ил-К8 с дистанционным электрогидравлическим приводом двух подвижных пушек (2 х 320 патронов). </t>
  </si>
  <si>
    <t>6 х 23 мм НР-23: для защиты передней полусферы две неподвижные пушки, установленные в носовой части фюзеляжа, для защиты задней половины верхней полусферы две подвижные пушки верхней турели Ил-В12, управляемой дистанционно, в хвостовой части кормовая турельная установка Ил-К6</t>
  </si>
  <si>
    <t>пять 23-мм пушки Ш-23</t>
  </si>
  <si>
    <t>состоит из спаренной 20-мм пушки с дистанционным управлением в хвостовой части фюзеляжа</t>
  </si>
  <si>
    <t>две 20-мм пушки в хвостовой части</t>
  </si>
  <si>
    <t xml:space="preserve">семь 23-мм пушки АМ-23 ( три спаренные башенные установки с дистанционным управлением и одна неподвижная пушка в носовой части). </t>
  </si>
  <si>
    <t>Нагрузка на крыло</t>
  </si>
  <si>
    <t>кг/м2</t>
  </si>
  <si>
    <t xml:space="preserve">при норм. взл. массе </t>
  </si>
  <si>
    <t xml:space="preserve">при макс. взл. массе </t>
  </si>
  <si>
    <t>Энерговооруженность (без форс.)</t>
  </si>
  <si>
    <t>кгс/кг</t>
  </si>
  <si>
    <t>Геометрия крыла</t>
  </si>
  <si>
    <t>град.</t>
  </si>
  <si>
    <t>Удлинение</t>
  </si>
  <si>
    <t>Сужение</t>
  </si>
  <si>
    <t>Относительная толщина</t>
  </si>
  <si>
    <t>%</t>
  </si>
  <si>
    <t>минимальная</t>
  </si>
  <si>
    <t>Геометрия фюзеляжа</t>
  </si>
  <si>
    <t>площадь миделя</t>
  </si>
  <si>
    <t>м2</t>
  </si>
  <si>
    <t>Размеры бомбоотсека</t>
  </si>
  <si>
    <t>ширина (диаметр)</t>
  </si>
  <si>
    <t>Колея шасси</t>
  </si>
  <si>
    <t>Колеса шасси</t>
  </si>
  <si>
    <t>Основные стойки</t>
  </si>
  <si>
    <t>4 шт х 1260х390 мм</t>
  </si>
  <si>
    <t>Значение</t>
  </si>
  <si>
    <t>среднее по аналогам</t>
  </si>
  <si>
    <t>выбранное</t>
  </si>
  <si>
    <t>Расчет масштаба преобразования изображения на чертеже к реальному размеру</t>
  </si>
  <si>
    <t>Контрольный расчет площади крыла с чертежа</t>
  </si>
  <si>
    <t>Корневая хорда</t>
  </si>
  <si>
    <t>Концевая хорда</t>
  </si>
  <si>
    <t>Площадь крыла расчетная</t>
  </si>
  <si>
    <t>Площадь крыла по ТТХ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</si>
</sst>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0"/>
  </numFmts>
  <fonts count="2">
    <font>
      <sz val="10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 indent="1"/>
    </xf>
    <xf numFmtId="164" fontId="0" fillId="0" borderId="1" xfId="0" applyFont="1" applyBorder="1" applyAlignment="1">
      <alignment horizontal="left" vertical="center" wrapText="1" indent="3"/>
    </xf>
    <xf numFmtId="164" fontId="1" fillId="0" borderId="0" xfId="0" applyFont="1" applyAlignment="1">
      <alignment vertical="top" wrapText="1"/>
    </xf>
    <xf numFmtId="164" fontId="0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0" fillId="0" borderId="1" xfId="0" applyBorder="1" applyAlignment="1">
      <alignment horizontal="center" vertical="top" wrapText="1"/>
    </xf>
    <xf numFmtId="165" fontId="0" fillId="0" borderId="1" xfId="0" applyNumberForma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0" fillId="3" borderId="2" xfId="0" applyFont="1" applyFill="1" applyBorder="1" applyAlignment="1">
      <alignment horizontal="left" vertical="center" wrapText="1" indent="1"/>
    </xf>
    <xf numFmtId="164" fontId="0" fillId="3" borderId="2" xfId="0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 indent="1"/>
    </xf>
    <xf numFmtId="164" fontId="0" fillId="3" borderId="2" xfId="0" applyFont="1" applyFill="1" applyBorder="1" applyAlignment="1">
      <alignment horizontal="left" vertical="center" wrapText="1" indent="3"/>
    </xf>
    <xf numFmtId="164" fontId="0" fillId="0" borderId="2" xfId="0" applyFont="1" applyFill="1" applyBorder="1" applyAlignment="1">
      <alignment horizontal="left" vertical="center" wrapText="1" indent="3"/>
    </xf>
    <xf numFmtId="164" fontId="0" fillId="0" borderId="2" xfId="0" applyFill="1" applyBorder="1" applyAlignment="1">
      <alignment horizontal="center" vertical="center" wrapText="1"/>
    </xf>
    <xf numFmtId="164" fontId="0" fillId="3" borderId="2" xfId="0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4" fontId="0" fillId="0" borderId="3" xfId="0" applyFont="1" applyBorder="1" applyAlignment="1">
      <alignment horizontal="left" vertical="center" wrapText="1" indent="1"/>
    </xf>
    <xf numFmtId="164" fontId="0" fillId="0" borderId="3" xfId="0" applyBorder="1" applyAlignment="1">
      <alignment horizontal="center" vertical="center" wrapText="1"/>
    </xf>
    <xf numFmtId="164" fontId="0" fillId="3" borderId="1" xfId="0" applyFont="1" applyFill="1" applyBorder="1" applyAlignment="1">
      <alignment horizontal="left" vertical="center" wrapText="1" indent="1"/>
    </xf>
    <xf numFmtId="164" fontId="0" fillId="3" borderId="1" xfId="0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left" vertical="center" wrapText="1" indent="3"/>
    </xf>
    <xf numFmtId="164" fontId="0" fillId="0" borderId="1" xfId="0" applyFont="1" applyFill="1" applyBorder="1" applyAlignment="1">
      <alignment horizontal="left" vertical="center" wrapText="1" indent="1"/>
    </xf>
    <xf numFmtId="164" fontId="0" fillId="0" borderId="1" xfId="0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left" vertical="center" wrapText="1" indent="3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Безымянный1" xfId="20"/>
    <cellStyle name="Безымянный2" xfId="21"/>
  </cellStyles>
  <dxfs count="1">
    <dxf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0:R118"/>
  <sheetViews>
    <sheetView tabSelected="1" zoomScale="75" zoomScaleNormal="75" workbookViewId="0" topLeftCell="A20">
      <pane xSplit="3" ySplit="4" topLeftCell="D84" activePane="bottomRight" state="frozen"/>
      <selection pane="topLeft" activeCell="A20" sqref="A20"/>
      <selection pane="topRight" activeCell="D20" sqref="D20"/>
      <selection pane="bottomLeft" activeCell="A84" sqref="A84"/>
      <selection pane="bottomRight" activeCell="B106" sqref="B106"/>
    </sheetView>
  </sheetViews>
  <sheetFormatPr defaultColWidth="12.57421875" defaultRowHeight="12.75"/>
  <cols>
    <col min="1" max="1" width="11.57421875" style="1" customWidth="1"/>
    <col min="2" max="2" width="33.57421875" style="1" customWidth="1"/>
    <col min="3" max="3" width="11.57421875" style="1" customWidth="1"/>
    <col min="4" max="4" width="17.140625" style="1" customWidth="1"/>
    <col min="5" max="5" width="18.00390625" style="1" customWidth="1"/>
    <col min="6" max="6" width="17.57421875" style="1" customWidth="1"/>
    <col min="7" max="9" width="11.57421875" style="1" customWidth="1"/>
    <col min="10" max="11" width="19.421875" style="1" customWidth="1"/>
    <col min="12" max="16384" width="11.57421875" style="1" customWidth="1"/>
  </cols>
  <sheetData>
    <row r="10" spans="2:18" ht="25.5" customHeight="1">
      <c r="B10" s="2"/>
      <c r="C10" s="3" t="s">
        <v>0</v>
      </c>
      <c r="D10" s="2" t="s">
        <v>1</v>
      </c>
      <c r="E10" s="3" t="s">
        <v>2</v>
      </c>
      <c r="F10" s="3"/>
      <c r="G10" s="2" t="s">
        <v>3</v>
      </c>
      <c r="H10" s="3" t="s">
        <v>4</v>
      </c>
      <c r="I10" s="3"/>
      <c r="J10" s="3" t="s">
        <v>5</v>
      </c>
      <c r="K10" s="2" t="s">
        <v>6</v>
      </c>
      <c r="L10" s="2"/>
      <c r="M10" s="3" t="s">
        <v>7</v>
      </c>
      <c r="N10" s="3"/>
      <c r="O10" s="1" t="s">
        <v>8</v>
      </c>
      <c r="P10" s="1" t="s">
        <v>9</v>
      </c>
      <c r="Q10" s="1" t="s">
        <v>10</v>
      </c>
      <c r="R10" s="1" t="s">
        <v>11</v>
      </c>
    </row>
    <row r="11" spans="2:14" ht="25.5">
      <c r="B11" s="2"/>
      <c r="C11" s="3"/>
      <c r="D11" s="2"/>
      <c r="E11" s="2" t="s">
        <v>12</v>
      </c>
      <c r="F11" s="2" t="s">
        <v>13</v>
      </c>
      <c r="G11" s="2"/>
      <c r="H11" s="2" t="s">
        <v>14</v>
      </c>
      <c r="I11" s="2" t="s">
        <v>15</v>
      </c>
      <c r="J11" s="2"/>
      <c r="K11" s="2"/>
      <c r="L11" s="2"/>
      <c r="M11" s="2" t="s">
        <v>14</v>
      </c>
      <c r="N11" s="2" t="s">
        <v>15</v>
      </c>
    </row>
    <row r="12" spans="2:14" ht="12.75">
      <c r="B12" s="2" t="s">
        <v>16</v>
      </c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7" ht="12.75">
      <c r="B13" s="2" t="s">
        <v>17</v>
      </c>
      <c r="C13" s="2"/>
      <c r="D13" s="2"/>
      <c r="E13" s="2">
        <v>41840</v>
      </c>
      <c r="F13" s="2">
        <v>52425</v>
      </c>
      <c r="G13" s="2">
        <v>105</v>
      </c>
      <c r="H13" s="2">
        <f>E13/G13</f>
        <v>398.4761904761905</v>
      </c>
      <c r="I13" s="2">
        <f>F13/G13</f>
        <v>499.2857142857143</v>
      </c>
      <c r="J13" s="2" t="s">
        <v>18</v>
      </c>
      <c r="K13" s="2">
        <v>10000</v>
      </c>
      <c r="L13" s="2"/>
      <c r="M13" s="2">
        <f>K13/E13</f>
        <v>0.2390057361376673</v>
      </c>
      <c r="N13" s="2">
        <f>K13/F13</f>
        <v>0.19074868860276586</v>
      </c>
      <c r="O13" s="1">
        <v>29</v>
      </c>
      <c r="P13" s="1">
        <v>24.5</v>
      </c>
      <c r="Q13" s="1">
        <v>4.78</v>
      </c>
    </row>
    <row r="14" spans="2:14" ht="12.75">
      <c r="B14" s="2">
        <v>150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2.75">
      <c r="B15" s="2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2.75">
      <c r="B16" s="2" t="s">
        <v>20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2:14" ht="12.75">
      <c r="B17" s="2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2.75">
      <c r="B18" s="2" t="s">
        <v>22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3" spans="2:14" ht="25.5">
      <c r="B23" s="2" t="s">
        <v>23</v>
      </c>
      <c r="C23" s="2" t="s">
        <v>24</v>
      </c>
      <c r="D23" s="2" t="s">
        <v>17</v>
      </c>
      <c r="E23" s="2" t="s">
        <v>16</v>
      </c>
      <c r="F23" s="2" t="s">
        <v>25</v>
      </c>
      <c r="G23" s="2" t="s">
        <v>26</v>
      </c>
      <c r="H23" s="2" t="s">
        <v>19</v>
      </c>
      <c r="I23" s="2" t="s">
        <v>21</v>
      </c>
      <c r="J23" s="2" t="s">
        <v>22</v>
      </c>
      <c r="K23" s="2" t="s">
        <v>20</v>
      </c>
      <c r="L23" s="2" t="s">
        <v>27</v>
      </c>
      <c r="M23" s="2"/>
      <c r="N23" s="2"/>
    </row>
    <row r="24" spans="2:14" ht="12.75">
      <c r="B24" s="4" t="s">
        <v>28</v>
      </c>
      <c r="C24" s="2" t="s">
        <v>29</v>
      </c>
      <c r="D24" s="2">
        <v>29</v>
      </c>
      <c r="E24" s="2">
        <v>27.86</v>
      </c>
      <c r="F24" s="2">
        <v>16.5</v>
      </c>
      <c r="G24" s="2">
        <v>24.1</v>
      </c>
      <c r="H24" s="2" t="s">
        <v>30</v>
      </c>
      <c r="I24" s="2">
        <v>22.1</v>
      </c>
      <c r="J24" s="2">
        <v>35.35</v>
      </c>
      <c r="K24" s="2">
        <v>33</v>
      </c>
      <c r="L24" s="2"/>
      <c r="M24" s="2"/>
      <c r="N24" s="2"/>
    </row>
    <row r="25" spans="2:14" ht="12.75">
      <c r="B25" s="4" t="s">
        <v>9</v>
      </c>
      <c r="C25" s="2" t="s">
        <v>29</v>
      </c>
      <c r="D25" s="2">
        <v>24.5</v>
      </c>
      <c r="E25" s="2">
        <f>D25</f>
        <v>24.5</v>
      </c>
      <c r="F25" s="2">
        <v>18</v>
      </c>
      <c r="G25" s="2">
        <v>26.7</v>
      </c>
      <c r="H25" s="2" t="s">
        <v>30</v>
      </c>
      <c r="I25" s="2">
        <v>23.27</v>
      </c>
      <c r="J25" s="2">
        <v>32.55</v>
      </c>
      <c r="K25" s="2">
        <v>34.8</v>
      </c>
      <c r="L25" s="2"/>
      <c r="M25" s="2"/>
      <c r="N25" s="2"/>
    </row>
    <row r="26" spans="2:14" ht="12.75">
      <c r="B26" s="4" t="s">
        <v>10</v>
      </c>
      <c r="C26" s="2" t="s">
        <v>29</v>
      </c>
      <c r="D26" s="2">
        <v>4.78</v>
      </c>
      <c r="E26" s="2">
        <f>D26</f>
        <v>4.78</v>
      </c>
      <c r="F26" s="2" t="s">
        <v>30</v>
      </c>
      <c r="G26" s="2">
        <v>7.6</v>
      </c>
      <c r="H26" s="2" t="s">
        <v>30</v>
      </c>
      <c r="I26" s="2">
        <v>6.95</v>
      </c>
      <c r="J26" s="2">
        <v>8.51</v>
      </c>
      <c r="K26" s="2">
        <v>10.4</v>
      </c>
      <c r="L26" s="2"/>
      <c r="M26" s="2"/>
      <c r="N26" s="2"/>
    </row>
    <row r="27" spans="2:14" ht="12.75">
      <c r="B27" s="4" t="s">
        <v>31</v>
      </c>
      <c r="C27" s="2">
        <f>""</f>
      </c>
      <c r="D27" s="2">
        <v>105</v>
      </c>
      <c r="E27" s="2">
        <v>108.29</v>
      </c>
      <c r="F27" s="2">
        <v>100</v>
      </c>
      <c r="G27" s="2">
        <v>115</v>
      </c>
      <c r="H27" s="2" t="s">
        <v>30</v>
      </c>
      <c r="I27" s="2">
        <v>75.43</v>
      </c>
      <c r="J27" s="2">
        <v>132.7</v>
      </c>
      <c r="K27" s="2">
        <v>164.65</v>
      </c>
      <c r="L27" s="2"/>
      <c r="M27" s="2"/>
      <c r="N27" s="2"/>
    </row>
    <row r="28" spans="2:14" ht="12.75">
      <c r="B28" s="4" t="s">
        <v>32</v>
      </c>
      <c r="C28" s="2" t="s">
        <v>33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2:14" ht="12.75">
      <c r="B29" s="5" t="s">
        <v>34</v>
      </c>
      <c r="C29" s="2">
        <f>""</f>
      </c>
      <c r="D29" s="2">
        <v>26300</v>
      </c>
      <c r="E29" s="2" t="s">
        <v>30</v>
      </c>
      <c r="F29" s="2">
        <v>22967</v>
      </c>
      <c r="G29" s="2">
        <v>26800</v>
      </c>
      <c r="H29" s="2" t="s">
        <v>30</v>
      </c>
      <c r="I29" s="2">
        <v>17876</v>
      </c>
      <c r="J29" s="2">
        <v>33221</v>
      </c>
      <c r="K29" s="2">
        <v>37200</v>
      </c>
      <c r="L29" s="2"/>
      <c r="M29" s="2"/>
      <c r="N29" s="2"/>
    </row>
    <row r="30" spans="2:14" ht="12.75">
      <c r="B30" s="5" t="s">
        <v>35</v>
      </c>
      <c r="C30" s="2">
        <f>""</f>
      </c>
      <c r="D30" s="2">
        <v>41840</v>
      </c>
      <c r="E30" s="2" t="s">
        <v>30</v>
      </c>
      <c r="F30" s="2">
        <v>32552</v>
      </c>
      <c r="G30" s="2">
        <v>38000</v>
      </c>
      <c r="H30" s="2" t="s">
        <v>30</v>
      </c>
      <c r="I30" s="2">
        <v>31751</v>
      </c>
      <c r="J30" s="2">
        <v>48108</v>
      </c>
      <c r="K30" s="2">
        <v>72000</v>
      </c>
      <c r="L30" s="2"/>
      <c r="M30" s="2"/>
      <c r="N30" s="2"/>
    </row>
    <row r="31" spans="2:14" ht="12.75">
      <c r="B31" s="5" t="s">
        <v>36</v>
      </c>
      <c r="C31" s="2">
        <f>""</f>
      </c>
      <c r="D31" s="2">
        <v>52425</v>
      </c>
      <c r="E31" s="2" t="s">
        <v>30</v>
      </c>
      <c r="F31" s="2">
        <v>37552</v>
      </c>
      <c r="G31" s="2">
        <v>47000</v>
      </c>
      <c r="H31" s="2" t="s">
        <v>30</v>
      </c>
      <c r="I31" s="2">
        <v>37195</v>
      </c>
      <c r="J31" s="2">
        <v>71241</v>
      </c>
      <c r="K31" s="2">
        <v>79000</v>
      </c>
      <c r="L31" s="2"/>
      <c r="M31" s="2"/>
      <c r="N31" s="2"/>
    </row>
    <row r="32" spans="2:14" ht="63.75">
      <c r="B32" s="4" t="s">
        <v>5</v>
      </c>
      <c r="C32" s="2">
        <f>""</f>
      </c>
      <c r="D32" s="2" t="s">
        <v>37</v>
      </c>
      <c r="E32" s="2" t="str">
        <f>D32</f>
        <v>2 х ТРД АЛ-5 по 5000 кгс</v>
      </c>
      <c r="F32" s="2" t="s">
        <v>38</v>
      </c>
      <c r="G32" s="2" t="s">
        <v>37</v>
      </c>
      <c r="H32" s="2" t="s">
        <v>30</v>
      </c>
      <c r="I32" s="2" t="s">
        <v>39</v>
      </c>
      <c r="J32" s="2" t="s">
        <v>40</v>
      </c>
      <c r="K32" s="2" t="s">
        <v>41</v>
      </c>
      <c r="L32" s="2"/>
      <c r="M32" s="2"/>
      <c r="N32" s="2"/>
    </row>
    <row r="33" spans="2:14" ht="12.75">
      <c r="B33" s="4" t="s">
        <v>42</v>
      </c>
      <c r="C33" s="2" t="s">
        <v>43</v>
      </c>
      <c r="D33" s="2">
        <v>10000</v>
      </c>
      <c r="E33" s="2">
        <f>D33</f>
        <v>10000</v>
      </c>
      <c r="F33" s="2">
        <f>2*4600</f>
        <v>9200</v>
      </c>
      <c r="G33" s="2">
        <v>10000</v>
      </c>
      <c r="H33" s="2" t="s">
        <v>30</v>
      </c>
      <c r="I33" s="2">
        <f>2*4670</f>
        <v>9340</v>
      </c>
      <c r="J33" s="2">
        <f>6*2359</f>
        <v>14154</v>
      </c>
      <c r="K33" s="2">
        <f>2*9500</f>
        <v>19000</v>
      </c>
      <c r="L33" s="2"/>
      <c r="M33" s="2"/>
      <c r="N33" s="2"/>
    </row>
    <row r="34" spans="2:14" ht="12.75">
      <c r="B34" s="4" t="s">
        <v>44</v>
      </c>
      <c r="C34" s="2" t="s">
        <v>43</v>
      </c>
      <c r="D34" s="2" t="s">
        <v>45</v>
      </c>
      <c r="E34" s="2" t="s">
        <v>45</v>
      </c>
      <c r="F34" s="2" t="s">
        <v>45</v>
      </c>
      <c r="G34" s="2" t="s">
        <v>45</v>
      </c>
      <c r="H34" s="2" t="s">
        <v>45</v>
      </c>
      <c r="I34" s="2">
        <f>2*5516</f>
        <v>11032</v>
      </c>
      <c r="J34" s="2" t="s">
        <v>45</v>
      </c>
      <c r="K34" s="2" t="s">
        <v>45</v>
      </c>
      <c r="L34" s="2"/>
      <c r="M34" s="2"/>
      <c r="N34" s="2"/>
    </row>
    <row r="35" spans="2:14" ht="12.75">
      <c r="B35" s="4" t="s">
        <v>46</v>
      </c>
      <c r="C35" s="2" t="s">
        <v>47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2.75">
      <c r="B36" s="5" t="s">
        <v>48</v>
      </c>
      <c r="C36" s="2">
        <f>""</f>
      </c>
      <c r="D36" s="2" t="s">
        <v>30</v>
      </c>
      <c r="E36" s="2">
        <v>900</v>
      </c>
      <c r="F36" s="2">
        <v>900</v>
      </c>
      <c r="G36" s="2" t="s">
        <v>30</v>
      </c>
      <c r="H36" s="2" t="s">
        <v>45</v>
      </c>
      <c r="I36" s="2" t="s">
        <v>30</v>
      </c>
      <c r="J36" s="2" t="s">
        <v>30</v>
      </c>
      <c r="K36" s="2" t="s">
        <v>30</v>
      </c>
      <c r="L36" s="2"/>
      <c r="M36" s="2"/>
      <c r="N36" s="2"/>
    </row>
    <row r="37" spans="2:14" ht="12.75">
      <c r="B37" s="5" t="s">
        <v>49</v>
      </c>
      <c r="C37" s="2">
        <f>""</f>
      </c>
      <c r="D37" s="2">
        <v>928</v>
      </c>
      <c r="E37" s="2">
        <v>1000</v>
      </c>
      <c r="F37" s="2">
        <v>1000</v>
      </c>
      <c r="G37" s="2">
        <v>970</v>
      </c>
      <c r="H37" s="2" t="s">
        <v>30</v>
      </c>
      <c r="I37" s="2">
        <v>982</v>
      </c>
      <c r="J37" s="2">
        <v>965</v>
      </c>
      <c r="K37" s="2">
        <v>1050</v>
      </c>
      <c r="L37" s="2"/>
      <c r="M37" s="2"/>
      <c r="N37" s="2"/>
    </row>
    <row r="38" spans="2:14" ht="12.75">
      <c r="B38" s="5" t="s">
        <v>50</v>
      </c>
      <c r="C38" s="2">
        <f>""</f>
      </c>
      <c r="D38" s="2">
        <v>700</v>
      </c>
      <c r="E38" s="2">
        <v>850</v>
      </c>
      <c r="F38" s="2">
        <v>850</v>
      </c>
      <c r="G38" s="2" t="s">
        <v>30</v>
      </c>
      <c r="H38" s="2" t="s">
        <v>30</v>
      </c>
      <c r="I38" s="2">
        <v>837</v>
      </c>
      <c r="J38" s="2">
        <v>720</v>
      </c>
      <c r="K38" s="2">
        <v>850</v>
      </c>
      <c r="L38" s="2"/>
      <c r="M38" s="2"/>
      <c r="N38" s="2"/>
    </row>
    <row r="39" spans="2:14" ht="12.75">
      <c r="B39" s="4" t="s">
        <v>51</v>
      </c>
      <c r="C39" s="2" t="s">
        <v>52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2.75">
      <c r="B40" s="5" t="s">
        <v>49</v>
      </c>
      <c r="C40" s="2">
        <f>""</f>
      </c>
      <c r="D40" s="2">
        <v>4970</v>
      </c>
      <c r="E40" s="2" t="s">
        <v>30</v>
      </c>
      <c r="F40" s="2">
        <v>3500</v>
      </c>
      <c r="G40" s="2">
        <v>4500</v>
      </c>
      <c r="H40" s="2" t="s">
        <v>30</v>
      </c>
      <c r="I40" s="2" t="s">
        <v>30</v>
      </c>
      <c r="J40" s="2" t="s">
        <v>30</v>
      </c>
      <c r="K40" s="2">
        <v>7200</v>
      </c>
      <c r="L40" s="2"/>
      <c r="M40" s="2"/>
      <c r="N40" s="2"/>
    </row>
    <row r="41" spans="2:14" ht="12.75">
      <c r="B41" s="5" t="s">
        <v>53</v>
      </c>
      <c r="C41" s="2">
        <f>""</f>
      </c>
      <c r="D41" s="2" t="s">
        <v>30</v>
      </c>
      <c r="E41" s="2" t="s">
        <v>30</v>
      </c>
      <c r="F41" s="2" t="s">
        <v>30</v>
      </c>
      <c r="G41" s="2" t="s">
        <v>30</v>
      </c>
      <c r="H41" s="2" t="s">
        <v>30</v>
      </c>
      <c r="I41" s="2">
        <v>4670</v>
      </c>
      <c r="J41" s="2">
        <v>6440</v>
      </c>
      <c r="K41" s="2">
        <v>5925</v>
      </c>
      <c r="L41" s="2"/>
      <c r="M41" s="2"/>
      <c r="N41" s="2"/>
    </row>
    <row r="42" spans="2:14" ht="12.75">
      <c r="B42" s="5" t="s">
        <v>54</v>
      </c>
      <c r="C42" s="2">
        <f>""</f>
      </c>
      <c r="D42" s="2" t="s">
        <v>30</v>
      </c>
      <c r="E42" s="2" t="s">
        <v>30</v>
      </c>
      <c r="F42" s="2" t="s">
        <v>30</v>
      </c>
      <c r="G42" s="2" t="s">
        <v>30</v>
      </c>
      <c r="H42" s="2" t="s">
        <v>30</v>
      </c>
      <c r="I42" s="2" t="s">
        <v>30</v>
      </c>
      <c r="J42" s="2" t="s">
        <v>30</v>
      </c>
      <c r="K42" s="2" t="s">
        <v>30</v>
      </c>
      <c r="L42" s="2"/>
      <c r="M42" s="2"/>
      <c r="N42" s="2"/>
    </row>
    <row r="43" spans="2:14" ht="12.75">
      <c r="B43" s="4" t="s">
        <v>55</v>
      </c>
      <c r="C43" s="2" t="s">
        <v>33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2.75">
      <c r="B44" s="5" t="s">
        <v>53</v>
      </c>
      <c r="C44" s="2">
        <f>""</f>
      </c>
      <c r="D44" s="2">
        <v>3000</v>
      </c>
      <c r="E44" s="2" t="s">
        <v>30</v>
      </c>
      <c r="F44" s="2">
        <v>2000</v>
      </c>
      <c r="G44" s="2">
        <v>1500</v>
      </c>
      <c r="H44" s="2" t="s">
        <v>30</v>
      </c>
      <c r="I44" s="2" t="s">
        <v>30</v>
      </c>
      <c r="J44" s="2" t="s">
        <v>30</v>
      </c>
      <c r="K44" s="2" t="s">
        <v>30</v>
      </c>
      <c r="L44" s="2"/>
      <c r="M44" s="2"/>
      <c r="N44" s="2"/>
    </row>
    <row r="45" spans="2:14" ht="12.75">
      <c r="B45" s="5" t="s">
        <v>49</v>
      </c>
      <c r="C45" s="2">
        <f>""</f>
      </c>
      <c r="D45" s="2">
        <v>6000</v>
      </c>
      <c r="E45" s="2" t="s">
        <v>30</v>
      </c>
      <c r="F45" s="2">
        <v>4000</v>
      </c>
      <c r="G45" s="2">
        <v>6000</v>
      </c>
      <c r="H45" s="2" t="s">
        <v>30</v>
      </c>
      <c r="I45" s="2">
        <v>5440</v>
      </c>
      <c r="J45" s="2">
        <v>9979</v>
      </c>
      <c r="K45" s="2">
        <v>9000</v>
      </c>
      <c r="L45" s="2"/>
      <c r="M45" s="2"/>
      <c r="N45" s="2"/>
    </row>
    <row r="46" spans="2:14" ht="12.75">
      <c r="B46" s="4" t="s">
        <v>56</v>
      </c>
      <c r="C46" s="2" t="s">
        <v>33</v>
      </c>
      <c r="D46" s="2">
        <v>20600</v>
      </c>
      <c r="E46" s="2" t="s">
        <v>30</v>
      </c>
      <c r="F46" s="2" t="s">
        <v>30</v>
      </c>
      <c r="G46" s="2" t="s">
        <v>30</v>
      </c>
      <c r="H46" s="2" t="s">
        <v>30</v>
      </c>
      <c r="I46" s="2">
        <v>15000</v>
      </c>
      <c r="J46" s="2" t="s">
        <v>30</v>
      </c>
      <c r="K46" s="2" t="s">
        <v>30</v>
      </c>
      <c r="L46" s="2"/>
      <c r="M46" s="2"/>
      <c r="N46" s="2"/>
    </row>
    <row r="47" spans="2:14" ht="12.75">
      <c r="B47" s="4" t="s">
        <v>57</v>
      </c>
      <c r="C47" s="2" t="s">
        <v>29</v>
      </c>
      <c r="D47" s="2">
        <v>12700</v>
      </c>
      <c r="E47" s="2" t="s">
        <v>30</v>
      </c>
      <c r="F47" s="2">
        <v>13000</v>
      </c>
      <c r="G47" s="2">
        <v>12500</v>
      </c>
      <c r="H47" s="2" t="s">
        <v>30</v>
      </c>
      <c r="I47" s="2">
        <v>12495</v>
      </c>
      <c r="J47" s="2">
        <v>13503</v>
      </c>
      <c r="K47" s="2">
        <v>12300</v>
      </c>
      <c r="L47" s="2"/>
      <c r="M47" s="2"/>
      <c r="N47" s="2"/>
    </row>
    <row r="48" spans="2:14" ht="12.75">
      <c r="B48" s="4" t="s">
        <v>58</v>
      </c>
      <c r="C48" s="2" t="s">
        <v>59</v>
      </c>
      <c r="D48" s="2">
        <v>3</v>
      </c>
      <c r="E48" s="2">
        <f>D48</f>
        <v>3</v>
      </c>
      <c r="F48" s="2">
        <v>4</v>
      </c>
      <c r="G48" s="2">
        <v>5</v>
      </c>
      <c r="H48" s="2" t="s">
        <v>30</v>
      </c>
      <c r="I48" s="2">
        <v>3</v>
      </c>
      <c r="J48" s="2">
        <v>3</v>
      </c>
      <c r="K48" s="2">
        <v>6</v>
      </c>
      <c r="L48" s="2"/>
      <c r="M48" s="2"/>
      <c r="N48" s="2"/>
    </row>
    <row r="49" spans="2:14" ht="357">
      <c r="B49" s="4" t="s">
        <v>60</v>
      </c>
      <c r="C49" s="2">
        <f>""</f>
      </c>
      <c r="D49" s="6" t="s">
        <v>61</v>
      </c>
      <c r="E49" s="7" t="s">
        <v>30</v>
      </c>
      <c r="F49" s="6" t="s">
        <v>62</v>
      </c>
      <c r="G49" s="7" t="s">
        <v>63</v>
      </c>
      <c r="H49" s="7" t="s">
        <v>45</v>
      </c>
      <c r="I49" s="7" t="s">
        <v>64</v>
      </c>
      <c r="J49" s="8" t="s">
        <v>65</v>
      </c>
      <c r="K49" s="8" t="s">
        <v>66</v>
      </c>
      <c r="L49" s="9"/>
      <c r="M49" s="9"/>
      <c r="N49" s="9"/>
    </row>
    <row r="50" spans="2:14" ht="12.75">
      <c r="B50" s="4"/>
      <c r="C50" s="2">
        <f>""</f>
      </c>
      <c r="D50" s="6"/>
      <c r="E50" s="7"/>
      <c r="F50" s="6"/>
      <c r="G50" s="7"/>
      <c r="H50" s="7"/>
      <c r="I50" s="7"/>
      <c r="J50" s="8"/>
      <c r="K50" s="8"/>
      <c r="L50" s="9"/>
      <c r="M50" s="9"/>
      <c r="N50" s="9"/>
    </row>
    <row r="51" spans="2:14" ht="12.75">
      <c r="B51" s="4" t="s">
        <v>67</v>
      </c>
      <c r="C51" s="2" t="s">
        <v>68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2.75">
      <c r="B52" s="5" t="s">
        <v>69</v>
      </c>
      <c r="C52" s="2">
        <f>""</f>
      </c>
      <c r="D52" s="10">
        <f aca="true" t="shared" si="0" ref="D52:K52">IF(OR(D30="н.д.",D27="н.д."),"н.д.",D30/D27)</f>
        <v>398.4761904761905</v>
      </c>
      <c r="E52" s="10" t="str">
        <f t="shared" si="0"/>
        <v>н.д.</v>
      </c>
      <c r="F52" s="10">
        <f t="shared" si="0"/>
        <v>325.52</v>
      </c>
      <c r="G52" s="10">
        <f t="shared" si="0"/>
        <v>330.4347826086956</v>
      </c>
      <c r="H52" s="10" t="str">
        <f t="shared" si="0"/>
        <v>н.д.</v>
      </c>
      <c r="I52" s="10">
        <f t="shared" si="0"/>
        <v>420.9333156569004</v>
      </c>
      <c r="J52" s="10">
        <f t="shared" si="0"/>
        <v>362.5320271288621</v>
      </c>
      <c r="K52" s="10">
        <f t="shared" si="0"/>
        <v>437.29122380807775</v>
      </c>
      <c r="L52" s="2"/>
      <c r="M52" s="2"/>
      <c r="N52" s="2"/>
    </row>
    <row r="53" spans="2:14" ht="12.75">
      <c r="B53" s="5" t="s">
        <v>70</v>
      </c>
      <c r="C53" s="2">
        <f>""</f>
      </c>
      <c r="D53" s="10">
        <f aca="true" t="shared" si="1" ref="D53:K53">IF(OR(D31="н.д.",D27="н.д."),"н.д.",D31/D27)</f>
        <v>499.2857142857143</v>
      </c>
      <c r="E53" s="10" t="str">
        <f t="shared" si="1"/>
        <v>н.д.</v>
      </c>
      <c r="F53" s="10">
        <f t="shared" si="1"/>
        <v>375.52</v>
      </c>
      <c r="G53" s="10">
        <f t="shared" si="1"/>
        <v>408.69565217391306</v>
      </c>
      <c r="H53" s="10" t="str">
        <f t="shared" si="1"/>
        <v>н.д.</v>
      </c>
      <c r="I53" s="10">
        <f t="shared" si="1"/>
        <v>493.10619117062174</v>
      </c>
      <c r="J53" s="10">
        <f t="shared" si="1"/>
        <v>536.8575734740016</v>
      </c>
      <c r="K53" s="10">
        <f t="shared" si="1"/>
        <v>479.80564834497414</v>
      </c>
      <c r="L53" s="2"/>
      <c r="M53" s="2"/>
      <c r="N53" s="2"/>
    </row>
    <row r="54" spans="2:14" ht="12.75">
      <c r="B54" s="4" t="s">
        <v>71</v>
      </c>
      <c r="C54" s="2" t="s">
        <v>72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2.75">
      <c r="B55" s="5" t="s">
        <v>69</v>
      </c>
      <c r="C55" s="2">
        <f>""</f>
      </c>
      <c r="D55" s="11">
        <f aca="true" t="shared" si="2" ref="D55:K55">IF(OR(D33="н.д.",D30="н.д."),"н.д.",D33/D30)</f>
        <v>0.2390057361376673</v>
      </c>
      <c r="E55" s="11" t="str">
        <f t="shared" si="2"/>
        <v>н.д.</v>
      </c>
      <c r="F55" s="11">
        <f t="shared" si="2"/>
        <v>0.2826247235192922</v>
      </c>
      <c r="G55" s="11">
        <f t="shared" si="2"/>
        <v>0.2631578947368421</v>
      </c>
      <c r="H55" s="11" t="str">
        <f t="shared" si="2"/>
        <v>н.д.</v>
      </c>
      <c r="I55" s="11">
        <f t="shared" si="2"/>
        <v>0.2941639633397373</v>
      </c>
      <c r="J55" s="11">
        <f t="shared" si="2"/>
        <v>0.2942130207034173</v>
      </c>
      <c r="K55" s="11">
        <f t="shared" si="2"/>
        <v>0.2638888888888889</v>
      </c>
      <c r="L55" s="2">
        <f>(D55+F55+G55+I55+J55+K55)/6</f>
        <v>0.27284237122097416</v>
      </c>
      <c r="M55" s="2"/>
      <c r="N55" s="2"/>
    </row>
    <row r="56" spans="2:14" ht="12.75">
      <c r="B56" s="5" t="s">
        <v>70</v>
      </c>
      <c r="C56" s="2">
        <f>""</f>
      </c>
      <c r="D56" s="11">
        <f aca="true" t="shared" si="3" ref="D56:K56">IF(OR(D33="н.д.",D31="н.д."),"н.д.",D33/D31)</f>
        <v>0.19074868860276586</v>
      </c>
      <c r="E56" s="11" t="str">
        <f t="shared" si="3"/>
        <v>н.д.</v>
      </c>
      <c r="F56" s="11">
        <f t="shared" si="3"/>
        <v>0.2449936088623775</v>
      </c>
      <c r="G56" s="11">
        <f t="shared" si="3"/>
        <v>0.2127659574468085</v>
      </c>
      <c r="H56" s="11" t="str">
        <f t="shared" si="3"/>
        <v>н.д.</v>
      </c>
      <c r="I56" s="11">
        <f t="shared" si="3"/>
        <v>0.25110902002957386</v>
      </c>
      <c r="J56" s="11">
        <f t="shared" si="3"/>
        <v>0.19867772771297426</v>
      </c>
      <c r="K56" s="11">
        <f t="shared" si="3"/>
        <v>0.24050632911392406</v>
      </c>
      <c r="L56" s="2"/>
      <c r="M56" s="2"/>
      <c r="N56" s="2"/>
    </row>
    <row r="57" spans="2:14" ht="12.75">
      <c r="B57" s="4"/>
      <c r="C57" s="2">
        <f>""</f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2.75">
      <c r="B58" s="4" t="s">
        <v>73</v>
      </c>
      <c r="C58" s="2">
        <f>""</f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2:14" ht="12.75">
      <c r="B59" s="4" t="s">
        <v>11</v>
      </c>
      <c r="C59" s="2" t="s">
        <v>74</v>
      </c>
      <c r="D59" s="2">
        <v>0</v>
      </c>
      <c r="E59" s="2">
        <v>35</v>
      </c>
      <c r="F59" s="2">
        <v>35</v>
      </c>
      <c r="G59" s="2">
        <v>35</v>
      </c>
      <c r="H59" s="2" t="s">
        <v>30</v>
      </c>
      <c r="I59" s="2">
        <v>36</v>
      </c>
      <c r="J59" s="2" t="s">
        <v>30</v>
      </c>
      <c r="K59" s="2" t="s">
        <v>30</v>
      </c>
      <c r="L59" s="2"/>
      <c r="M59" s="2"/>
      <c r="N59" s="2"/>
    </row>
    <row r="60" spans="2:14" ht="12.75">
      <c r="B60" s="4" t="s">
        <v>75</v>
      </c>
      <c r="C60" s="2">
        <f>""</f>
      </c>
      <c r="D60" s="2" t="s">
        <v>30</v>
      </c>
      <c r="E60" s="2" t="s">
        <v>30</v>
      </c>
      <c r="F60" s="2" t="s">
        <v>30</v>
      </c>
      <c r="G60" s="2" t="s">
        <v>30</v>
      </c>
      <c r="H60" s="2" t="s">
        <v>30</v>
      </c>
      <c r="I60" s="2" t="s">
        <v>30</v>
      </c>
      <c r="J60" s="2" t="s">
        <v>30</v>
      </c>
      <c r="K60" s="2" t="s">
        <v>30</v>
      </c>
      <c r="L60" s="2"/>
      <c r="M60" s="2"/>
      <c r="N60" s="2"/>
    </row>
    <row r="61" spans="2:14" ht="12.75">
      <c r="B61" s="4" t="s">
        <v>76</v>
      </c>
      <c r="C61" s="2">
        <f>""</f>
      </c>
      <c r="D61" s="2" t="s">
        <v>30</v>
      </c>
      <c r="E61" s="2" t="s">
        <v>30</v>
      </c>
      <c r="F61" s="2" t="s">
        <v>30</v>
      </c>
      <c r="G61" s="2">
        <v>1.9</v>
      </c>
      <c r="H61" s="2" t="s">
        <v>30</v>
      </c>
      <c r="I61" s="2" t="s">
        <v>30</v>
      </c>
      <c r="J61" s="2" t="s">
        <v>30</v>
      </c>
      <c r="K61" s="2" t="s">
        <v>30</v>
      </c>
      <c r="L61" s="2"/>
      <c r="M61" s="2"/>
      <c r="N61" s="2"/>
    </row>
    <row r="62" spans="2:14" ht="12.75">
      <c r="B62" s="4" t="s">
        <v>77</v>
      </c>
      <c r="C62" s="2" t="s">
        <v>78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2.75">
      <c r="B63" s="4" t="s">
        <v>49</v>
      </c>
      <c r="C63" s="2">
        <f>""</f>
      </c>
      <c r="D63" s="2" t="s">
        <v>30</v>
      </c>
      <c r="E63" s="2" t="s">
        <v>30</v>
      </c>
      <c r="F63" s="2">
        <v>12</v>
      </c>
      <c r="G63" s="2">
        <v>11</v>
      </c>
      <c r="H63" s="2" t="s">
        <v>30</v>
      </c>
      <c r="I63" s="2" t="s">
        <v>30</v>
      </c>
      <c r="J63" s="2" t="s">
        <v>30</v>
      </c>
      <c r="K63" s="2" t="s">
        <v>30</v>
      </c>
      <c r="L63" s="2"/>
      <c r="M63" s="2"/>
      <c r="N63" s="2"/>
    </row>
    <row r="64" spans="2:14" ht="12.75">
      <c r="B64" s="4" t="s">
        <v>79</v>
      </c>
      <c r="C64" s="2">
        <f>""</f>
      </c>
      <c r="D64" s="2" t="s">
        <v>30</v>
      </c>
      <c r="E64" s="2" t="s">
        <v>30</v>
      </c>
      <c r="F64" s="2" t="s">
        <v>30</v>
      </c>
      <c r="G64" s="2" t="s">
        <v>30</v>
      </c>
      <c r="H64" s="2" t="s">
        <v>30</v>
      </c>
      <c r="I64" s="2" t="s">
        <v>30</v>
      </c>
      <c r="J64" s="2" t="s">
        <v>30</v>
      </c>
      <c r="K64" s="2" t="s">
        <v>30</v>
      </c>
      <c r="L64" s="2"/>
      <c r="M64" s="2"/>
      <c r="N64" s="2"/>
    </row>
    <row r="65" spans="2:14" ht="12.75">
      <c r="B65" s="4"/>
      <c r="C65" s="2">
        <f>""</f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2.75">
      <c r="B66" s="4" t="s">
        <v>80</v>
      </c>
      <c r="C66" s="2">
        <f>""</f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2.75">
      <c r="B67" s="4" t="s">
        <v>81</v>
      </c>
      <c r="C67" s="2" t="s">
        <v>82</v>
      </c>
      <c r="D67" s="2" t="s">
        <v>30</v>
      </c>
      <c r="E67" s="2" t="s">
        <v>30</v>
      </c>
      <c r="F67" s="2" t="s">
        <v>30</v>
      </c>
      <c r="G67" s="2" t="s">
        <v>30</v>
      </c>
      <c r="H67" s="2" t="s">
        <v>30</v>
      </c>
      <c r="I67" s="2" t="s">
        <v>30</v>
      </c>
      <c r="J67" s="2" t="s">
        <v>30</v>
      </c>
      <c r="K67" s="2" t="s">
        <v>30</v>
      </c>
      <c r="L67" s="2"/>
      <c r="M67" s="2"/>
      <c r="N67" s="2"/>
    </row>
    <row r="68" spans="2:14" ht="12.75">
      <c r="B68" s="4" t="s">
        <v>75</v>
      </c>
      <c r="C68" s="2">
        <f>""</f>
      </c>
      <c r="D68" s="2" t="s">
        <v>30</v>
      </c>
      <c r="E68" s="2" t="s">
        <v>30</v>
      </c>
      <c r="F68" s="2" t="s">
        <v>30</v>
      </c>
      <c r="G68" s="2" t="s">
        <v>30</v>
      </c>
      <c r="H68" s="2" t="s">
        <v>30</v>
      </c>
      <c r="I68" s="2" t="s">
        <v>30</v>
      </c>
      <c r="J68" s="2" t="s">
        <v>30</v>
      </c>
      <c r="K68" s="2" t="s">
        <v>30</v>
      </c>
      <c r="L68" s="2"/>
      <c r="M68" s="2"/>
      <c r="N68" s="2"/>
    </row>
    <row r="69" spans="2:14" ht="12.75">
      <c r="B69" s="4" t="s">
        <v>83</v>
      </c>
      <c r="C69" s="2" t="s">
        <v>29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4.25">
      <c r="B70" s="5" t="s">
        <v>9</v>
      </c>
      <c r="C70" s="2">
        <f>""</f>
      </c>
      <c r="D70" s="2">
        <v>5.7</v>
      </c>
      <c r="E70" s="2">
        <v>7.8</v>
      </c>
      <c r="F70" s="2" t="s">
        <v>30</v>
      </c>
      <c r="G70" s="2">
        <v>6.47</v>
      </c>
      <c r="H70" s="2" t="s">
        <v>45</v>
      </c>
      <c r="I70" s="2">
        <v>4.5</v>
      </c>
      <c r="J70" s="2" t="s">
        <v>30</v>
      </c>
      <c r="K70" s="2" t="s">
        <v>30</v>
      </c>
      <c r="L70" s="2"/>
      <c r="M70" s="2"/>
      <c r="N70" s="2"/>
    </row>
    <row r="71" spans="2:14" ht="14.25">
      <c r="B71" s="5" t="s">
        <v>84</v>
      </c>
      <c r="C71" s="2">
        <f>""</f>
      </c>
      <c r="D71" s="2" t="s">
        <v>30</v>
      </c>
      <c r="E71" s="2" t="s">
        <v>30</v>
      </c>
      <c r="F71" s="2" t="s">
        <v>30</v>
      </c>
      <c r="G71" s="2">
        <f>2*0.917</f>
        <v>1.834</v>
      </c>
      <c r="H71" s="2" t="s">
        <v>45</v>
      </c>
      <c r="I71" s="2">
        <v>1.5</v>
      </c>
      <c r="J71" s="2" t="s">
        <v>30</v>
      </c>
      <c r="K71" s="2" t="s">
        <v>30</v>
      </c>
      <c r="L71" s="2"/>
      <c r="M71" s="2"/>
      <c r="N71" s="2"/>
    </row>
    <row r="72" spans="2:14" ht="12.75">
      <c r="B72" s="4" t="s">
        <v>85</v>
      </c>
      <c r="C72" s="2" t="s">
        <v>29</v>
      </c>
      <c r="D72" s="2" t="s">
        <v>30</v>
      </c>
      <c r="E72" s="2" t="s">
        <v>30</v>
      </c>
      <c r="F72" s="2" t="s">
        <v>30</v>
      </c>
      <c r="G72" s="2" t="s">
        <v>30</v>
      </c>
      <c r="H72" s="2" t="s">
        <v>30</v>
      </c>
      <c r="I72" s="2" t="s">
        <v>30</v>
      </c>
      <c r="J72" s="2" t="s">
        <v>30</v>
      </c>
      <c r="K72" s="2" t="s">
        <v>30</v>
      </c>
      <c r="L72" s="2"/>
      <c r="M72" s="2"/>
      <c r="N72" s="2"/>
    </row>
    <row r="73" spans="2:14" ht="12.75">
      <c r="B73" s="4" t="s">
        <v>86</v>
      </c>
      <c r="C73" s="2">
        <f>""</f>
      </c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25.5">
      <c r="B74" s="5" t="s">
        <v>87</v>
      </c>
      <c r="C74" s="2">
        <f>""</f>
      </c>
      <c r="D74" s="2" t="s">
        <v>88</v>
      </c>
      <c r="E74" s="2" t="s">
        <v>30</v>
      </c>
      <c r="F74" s="2" t="s">
        <v>30</v>
      </c>
      <c r="G74" s="2" t="s">
        <v>30</v>
      </c>
      <c r="H74" s="2" t="s">
        <v>30</v>
      </c>
      <c r="I74" s="2" t="s">
        <v>30</v>
      </c>
      <c r="J74" s="2" t="s">
        <v>30</v>
      </c>
      <c r="K74" s="2" t="s">
        <v>30</v>
      </c>
      <c r="L74" s="2"/>
      <c r="M74" s="2"/>
      <c r="N74" s="2"/>
    </row>
    <row r="87" spans="2:8" ht="12.75" customHeight="1">
      <c r="B87" s="2" t="s">
        <v>23</v>
      </c>
      <c r="C87" s="2" t="s">
        <v>24</v>
      </c>
      <c r="D87" s="3" t="s">
        <v>89</v>
      </c>
      <c r="E87" s="3"/>
      <c r="G87"/>
      <c r="H87"/>
    </row>
    <row r="88" spans="2:8" ht="25.5">
      <c r="B88" s="4" t="s">
        <v>67</v>
      </c>
      <c r="C88" s="2" t="s">
        <v>68</v>
      </c>
      <c r="D88" s="3" t="s">
        <v>90</v>
      </c>
      <c r="E88" s="3" t="s">
        <v>91</v>
      </c>
      <c r="G88"/>
      <c r="H88"/>
    </row>
    <row r="89" spans="2:8" ht="12.75">
      <c r="B89" s="5" t="s">
        <v>69</v>
      </c>
      <c r="C89" s="2">
        <f>""</f>
      </c>
      <c r="D89" s="3">
        <f>(D52+F52+G52+I52+J52+K52)/6</f>
        <v>379.19792327978774</v>
      </c>
      <c r="E89" s="3">
        <v>350</v>
      </c>
      <c r="G89"/>
      <c r="H89"/>
    </row>
    <row r="90" spans="2:8" ht="12.75">
      <c r="B90" s="5" t="s">
        <v>70</v>
      </c>
      <c r="C90" s="2">
        <f>""</f>
      </c>
      <c r="D90" s="3">
        <f>(D53+F53+G53+I53+J53+K53)/6</f>
        <v>465.54512990820416</v>
      </c>
      <c r="E90" s="3">
        <v>450</v>
      </c>
      <c r="G90"/>
      <c r="H90"/>
    </row>
    <row r="91" spans="2:8" ht="12.75">
      <c r="B91" s="4" t="s">
        <v>71</v>
      </c>
      <c r="C91" s="2" t="s">
        <v>72</v>
      </c>
      <c r="D91" s="3"/>
      <c r="E91" s="3"/>
      <c r="G91"/>
      <c r="H91"/>
    </row>
    <row r="92" spans="2:8" ht="12.75">
      <c r="B92" s="5" t="s">
        <v>69</v>
      </c>
      <c r="C92" s="2">
        <f>""</f>
      </c>
      <c r="D92" s="3">
        <f>(D55+F55+G55+I55+J55+K55)/6</f>
        <v>0.27284237122097416</v>
      </c>
      <c r="E92" s="3">
        <v>0.28</v>
      </c>
      <c r="G92"/>
      <c r="H92"/>
    </row>
    <row r="93" spans="2:8" ht="12.75">
      <c r="B93" s="5" t="s">
        <v>70</v>
      </c>
      <c r="C93" s="2">
        <f>""</f>
      </c>
      <c r="D93" s="3">
        <f>(D56+F56+G56+I56+J56+K56)/6</f>
        <v>0.22313355529473733</v>
      </c>
      <c r="E93" s="3">
        <v>0.25</v>
      </c>
      <c r="G93"/>
      <c r="H93"/>
    </row>
    <row r="105" spans="2:4" ht="38.25">
      <c r="B105" s="1" t="s">
        <v>92</v>
      </c>
      <c r="D105" s="1">
        <v>1133.03</v>
      </c>
    </row>
    <row r="106" ht="16.5">
      <c r="D106" s="1">
        <f>D24*1000</f>
        <v>29000</v>
      </c>
    </row>
    <row r="107" ht="16.5">
      <c r="D107" s="1">
        <f>D106/D105</f>
        <v>25.59508574353724</v>
      </c>
    </row>
    <row r="108" ht="14.25"/>
    <row r="109" ht="14.25"/>
    <row r="110" ht="14.25"/>
    <row r="111" ht="14.25"/>
    <row r="113" ht="26.25">
      <c r="B113" s="1" t="s">
        <v>93</v>
      </c>
    </row>
    <row r="114" spans="2:7" ht="14.25">
      <c r="B114" s="1" t="s">
        <v>94</v>
      </c>
      <c r="C114" s="1" t="s">
        <v>29</v>
      </c>
      <c r="D114" s="1">
        <v>5.132</v>
      </c>
      <c r="E114" s="1">
        <v>5.852</v>
      </c>
      <c r="G114" s="1">
        <v>6.394</v>
      </c>
    </row>
    <row r="115" spans="2:7" ht="14.25">
      <c r="B115" s="1" t="s">
        <v>95</v>
      </c>
      <c r="C115" s="1" t="s">
        <v>29</v>
      </c>
      <c r="D115" s="1">
        <v>2.076</v>
      </c>
      <c r="E115" s="1">
        <v>1.9220000000000002</v>
      </c>
      <c r="G115" s="1">
        <v>3.35</v>
      </c>
    </row>
    <row r="116" spans="2:7" ht="14.25">
      <c r="B116" s="1" t="s">
        <v>28</v>
      </c>
      <c r="C116" s="1" t="s">
        <v>29</v>
      </c>
      <c r="D116" s="1">
        <v>29</v>
      </c>
      <c r="E116" s="1">
        <v>27.862</v>
      </c>
      <c r="G116" s="1">
        <v>24.1</v>
      </c>
    </row>
    <row r="117" spans="2:7" ht="16.5">
      <c r="B117" s="1" t="s">
        <v>96</v>
      </c>
      <c r="C117" s="1" t="s">
        <v>82</v>
      </c>
      <c r="D117" s="1">
        <f>(D114+D115)/2*D116</f>
        <v>104.516</v>
      </c>
      <c r="E117" s="1">
        <f>(E114+E115)/2*E116</f>
        <v>108.29959400000001</v>
      </c>
      <c r="G117" s="1">
        <f>(G114+G115)/2*G116</f>
        <v>117.4152</v>
      </c>
    </row>
    <row r="118" spans="2:12" ht="14.25">
      <c r="B118" s="1" t="s">
        <v>97</v>
      </c>
      <c r="C118" s="1" t="s">
        <v>82</v>
      </c>
      <c r="D118" s="1">
        <f>D27</f>
        <v>105</v>
      </c>
      <c r="E118" s="1">
        <f>E27</f>
        <v>108.29</v>
      </c>
      <c r="F118" s="1">
        <f>F27</f>
        <v>100</v>
      </c>
      <c r="G118" s="1">
        <f>G27</f>
        <v>115</v>
      </c>
      <c r="H118" s="1" t="str">
        <f>H27</f>
        <v>н.д.</v>
      </c>
      <c r="I118" s="1">
        <f>I27</f>
        <v>75.43</v>
      </c>
      <c r="J118" s="1">
        <f>J27</f>
        <v>132.7</v>
      </c>
      <c r="K118" s="1">
        <f>K27</f>
        <v>164.65</v>
      </c>
      <c r="L118" s="1">
        <f>L27</f>
        <v>0</v>
      </c>
    </row>
  </sheetData>
  <sheetProtection selectLockedCells="1" selectUnlockedCells="1"/>
  <mergeCells count="4">
    <mergeCell ref="E10:F10"/>
    <mergeCell ref="H10:I10"/>
    <mergeCell ref="M10:N10"/>
    <mergeCell ref="D87:E87"/>
  </mergeCells>
  <conditionalFormatting sqref="D24:K74">
    <cfRule type="cellIs" priority="1" dxfId="0" operator="equal" stopIfTrue="1">
      <formula>"н.д."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6:K93"/>
  <sheetViews>
    <sheetView workbookViewId="0" topLeftCell="A1">
      <selection activeCell="B6" sqref="B6"/>
    </sheetView>
  </sheetViews>
  <sheetFormatPr defaultColWidth="12.57421875" defaultRowHeight="12.75"/>
  <cols>
    <col min="1" max="1" width="11.57421875" style="0" customWidth="1"/>
    <col min="2" max="2" width="34.421875" style="0" customWidth="1"/>
    <col min="3" max="3" width="11.57421875" style="0" customWidth="1"/>
    <col min="4" max="4" width="14.7109375" style="0" customWidth="1"/>
    <col min="5" max="5" width="12.421875" style="0" customWidth="1"/>
    <col min="6" max="7" width="11.57421875" style="0" customWidth="1"/>
    <col min="8" max="8" width="0" style="0" hidden="1" customWidth="1"/>
    <col min="9" max="9" width="12.57421875" style="0" customWidth="1"/>
    <col min="10" max="10" width="12.7109375" style="0" customWidth="1"/>
    <col min="11" max="16384" width="11.57421875" style="0" customWidth="1"/>
  </cols>
  <sheetData>
    <row r="6" spans="2:11" ht="25.5">
      <c r="B6" s="12" t="str">
        <f>Sheet1!B23</f>
        <v>Параметр</v>
      </c>
      <c r="C6" s="12" t="str">
        <f>Sheet1!C23</f>
        <v>ед. изм.</v>
      </c>
      <c r="D6" s="12" t="str">
        <f>Sheet1!D23</f>
        <v>Ил-46</v>
      </c>
      <c r="E6" s="12" t="str">
        <f>Sheet1!E23</f>
        <v>Ил-46С</v>
      </c>
      <c r="F6" s="12" t="str">
        <f>Sheet1!F23</f>
        <v>Ил-30</v>
      </c>
      <c r="G6" s="12" t="str">
        <f>Sheet1!G23</f>
        <v>Самолет 150</v>
      </c>
      <c r="H6" s="12" t="str">
        <f>Sheet1!H23</f>
        <v>Baade-152</v>
      </c>
      <c r="I6" s="12" t="str">
        <f>Sheet1!I23</f>
        <v>A-3 SkyWarrior</v>
      </c>
      <c r="J6" s="12" t="str">
        <f>Sheet1!J23</f>
        <v>B-47</v>
      </c>
      <c r="K6" s="12" t="str">
        <f>Sheet1!K23</f>
        <v>Ту-16</v>
      </c>
    </row>
    <row r="7" spans="2:11" ht="12.75">
      <c r="B7" s="13" t="str">
        <f>Sheet1!B24</f>
        <v>Размах крыла</v>
      </c>
      <c r="C7" s="14" t="str">
        <f>Sheet1!C24</f>
        <v>м</v>
      </c>
      <c r="D7" s="14">
        <f>Sheet1!D24</f>
        <v>29</v>
      </c>
      <c r="E7" s="14">
        <f>Sheet1!E24</f>
        <v>27.86</v>
      </c>
      <c r="F7" s="14">
        <f>Sheet1!F24</f>
        <v>16.5</v>
      </c>
      <c r="G7" s="14">
        <f>Sheet1!G24</f>
        <v>24.1</v>
      </c>
      <c r="H7" s="14" t="str">
        <f>Sheet1!H24</f>
        <v>н.д.</v>
      </c>
      <c r="I7" s="14">
        <f>Sheet1!I24</f>
        <v>22.1</v>
      </c>
      <c r="J7" s="14">
        <f>Sheet1!J24</f>
        <v>35.35</v>
      </c>
      <c r="K7" s="14">
        <f>Sheet1!K24</f>
        <v>33</v>
      </c>
    </row>
    <row r="8" spans="2:11" ht="12.75">
      <c r="B8" s="15" t="str">
        <f>Sheet1!B25</f>
        <v>Длина</v>
      </c>
      <c r="C8" s="12" t="str">
        <f>Sheet1!C25</f>
        <v>м</v>
      </c>
      <c r="D8" s="12">
        <f>Sheet1!D25</f>
        <v>24.5</v>
      </c>
      <c r="E8" s="12">
        <f>Sheet1!E25</f>
        <v>24.5</v>
      </c>
      <c r="F8" s="12">
        <f>Sheet1!F25</f>
        <v>18</v>
      </c>
      <c r="G8" s="12">
        <f>Sheet1!G25</f>
        <v>26.7</v>
      </c>
      <c r="H8" s="12" t="str">
        <f>Sheet1!H25</f>
        <v>н.д.</v>
      </c>
      <c r="I8" s="12">
        <f>Sheet1!I25</f>
        <v>23.27</v>
      </c>
      <c r="J8" s="12">
        <f>Sheet1!J25</f>
        <v>32.55</v>
      </c>
      <c r="K8" s="12">
        <f>Sheet1!K25</f>
        <v>34.8</v>
      </c>
    </row>
    <row r="9" spans="2:11" ht="12.75">
      <c r="B9" s="13" t="str">
        <f>Sheet1!B26</f>
        <v>Высота</v>
      </c>
      <c r="C9" s="14" t="str">
        <f>Sheet1!C26</f>
        <v>м</v>
      </c>
      <c r="D9" s="14">
        <f>Sheet1!D26</f>
        <v>4.78</v>
      </c>
      <c r="E9" s="14">
        <f>Sheet1!E26</f>
        <v>4.78</v>
      </c>
      <c r="F9" s="14" t="str">
        <f>Sheet1!F26</f>
        <v>н.д.</v>
      </c>
      <c r="G9" s="14">
        <f>Sheet1!G26</f>
        <v>7.6</v>
      </c>
      <c r="H9" s="14" t="str">
        <f>Sheet1!H26</f>
        <v>н.д.</v>
      </c>
      <c r="I9" s="14">
        <f>Sheet1!I26</f>
        <v>6.95</v>
      </c>
      <c r="J9" s="14">
        <f>Sheet1!J26</f>
        <v>8.51</v>
      </c>
      <c r="K9" s="14">
        <f>Sheet1!K26</f>
        <v>10.4</v>
      </c>
    </row>
    <row r="10" spans="2:11" ht="12.75">
      <c r="B10" s="15" t="str">
        <f>Sheet1!B27</f>
        <v>Площадь крыла</v>
      </c>
      <c r="C10" s="12">
        <f>Sheet1!C27</f>
      </c>
      <c r="D10" s="12">
        <f>Sheet1!D27</f>
        <v>105</v>
      </c>
      <c r="E10" s="12">
        <f>Sheet1!E27</f>
        <v>108.29</v>
      </c>
      <c r="F10" s="12">
        <f>Sheet1!F27</f>
        <v>100</v>
      </c>
      <c r="G10" s="12">
        <f>Sheet1!G27</f>
        <v>115</v>
      </c>
      <c r="H10" s="12" t="str">
        <f>Sheet1!H27</f>
        <v>н.д.</v>
      </c>
      <c r="I10" s="12">
        <f>Sheet1!I27</f>
        <v>75.43</v>
      </c>
      <c r="J10" s="12">
        <f>Sheet1!J27</f>
        <v>132.7</v>
      </c>
      <c r="K10" s="12">
        <f>Sheet1!K27</f>
        <v>164.65</v>
      </c>
    </row>
    <row r="11" spans="2:11" ht="12.75">
      <c r="B11" s="13" t="str">
        <f>Sheet1!B28</f>
        <v>Масса</v>
      </c>
      <c r="C11" s="14" t="str">
        <f>Sheet1!C28</f>
        <v>кг</v>
      </c>
      <c r="D11" s="14"/>
      <c r="E11" s="14"/>
      <c r="F11" s="14"/>
      <c r="G11" s="14"/>
      <c r="H11" s="14"/>
      <c r="I11" s="14"/>
      <c r="J11" s="14"/>
      <c r="K11" s="14"/>
    </row>
    <row r="12" spans="2:11" ht="12.75">
      <c r="B12" s="16" t="str">
        <f>Sheet1!B29</f>
        <v>пустого самолета</v>
      </c>
      <c r="C12" s="14">
        <f>Sheet1!C29</f>
      </c>
      <c r="D12" s="14">
        <f>Sheet1!D29</f>
        <v>26300</v>
      </c>
      <c r="E12" s="14" t="str">
        <f>Sheet1!E29</f>
        <v>н.д.</v>
      </c>
      <c r="F12" s="14">
        <f>Sheet1!F29</f>
        <v>22967</v>
      </c>
      <c r="G12" s="14">
        <f>Sheet1!G29</f>
        <v>26800</v>
      </c>
      <c r="H12" s="14" t="str">
        <f>Sheet1!H29</f>
        <v>н.д.</v>
      </c>
      <c r="I12" s="14">
        <f>Sheet1!I29</f>
        <v>17876</v>
      </c>
      <c r="J12" s="14">
        <f>Sheet1!J29</f>
        <v>33221</v>
      </c>
      <c r="K12" s="14">
        <f>Sheet1!K29</f>
        <v>37200</v>
      </c>
    </row>
    <row r="13" spans="2:11" ht="12.75">
      <c r="B13" s="16" t="str">
        <f>Sheet1!B30</f>
        <v>нормальная взлетная</v>
      </c>
      <c r="C13" s="14">
        <f>Sheet1!C30</f>
      </c>
      <c r="D13" s="14">
        <f>Sheet1!D30</f>
        <v>41840</v>
      </c>
      <c r="E13" s="14" t="str">
        <f>Sheet1!E30</f>
        <v>н.д.</v>
      </c>
      <c r="F13" s="14">
        <f>Sheet1!F30</f>
        <v>32552</v>
      </c>
      <c r="G13" s="14">
        <f>Sheet1!G30</f>
        <v>38000</v>
      </c>
      <c r="H13" s="14" t="str">
        <f>Sheet1!H30</f>
        <v>н.д.</v>
      </c>
      <c r="I13" s="14">
        <f>Sheet1!I30</f>
        <v>31751</v>
      </c>
      <c r="J13" s="14">
        <f>Sheet1!J30</f>
        <v>48108</v>
      </c>
      <c r="K13" s="14">
        <f>Sheet1!K30</f>
        <v>72000</v>
      </c>
    </row>
    <row r="14" spans="2:11" ht="12.75">
      <c r="B14" s="16" t="str">
        <f>Sheet1!B31</f>
        <v>максимальная взлетная</v>
      </c>
      <c r="C14" s="14">
        <f>Sheet1!C31</f>
      </c>
      <c r="D14" s="14">
        <f>Sheet1!D31</f>
        <v>52425</v>
      </c>
      <c r="E14" s="14" t="str">
        <f>Sheet1!E31</f>
        <v>н.д.</v>
      </c>
      <c r="F14" s="14">
        <f>Sheet1!F31</f>
        <v>37552</v>
      </c>
      <c r="G14" s="14">
        <f>Sheet1!G31</f>
        <v>47000</v>
      </c>
      <c r="H14" s="14" t="str">
        <f>Sheet1!H31</f>
        <v>н.д.</v>
      </c>
      <c r="I14" s="14">
        <f>Sheet1!I31</f>
        <v>37195</v>
      </c>
      <c r="J14" s="14">
        <f>Sheet1!J31</f>
        <v>71241</v>
      </c>
      <c r="K14" s="14">
        <f>Sheet1!K31</f>
        <v>79000</v>
      </c>
    </row>
    <row r="15" spans="2:11" ht="63.75">
      <c r="B15" s="15" t="str">
        <f>Sheet1!B32</f>
        <v>Двигатели</v>
      </c>
      <c r="C15" s="12">
        <f>Sheet1!C32</f>
      </c>
      <c r="D15" s="12" t="str">
        <f>Sheet1!D32</f>
        <v>2 х ТРД АЛ-5 по 5000 кгс</v>
      </c>
      <c r="E15" s="12" t="str">
        <f>Sheet1!E32</f>
        <v>2 х ТРД АЛ-5 по 5000 кгс</v>
      </c>
      <c r="F15" s="12" t="str">
        <f>Sheet1!F32</f>
        <v>2 х ТРД ТР-3 по 4600 кгс</v>
      </c>
      <c r="G15" s="12" t="str">
        <f>Sheet1!G32</f>
        <v>2 х ТРД АЛ-5 по 5000 кгс</v>
      </c>
      <c r="H15" s="12" t="str">
        <f>Sheet1!H32</f>
        <v>н.д.</v>
      </c>
      <c r="I15" s="12" t="str">
        <f>Sheet1!I32</f>
        <v>2 х ТРД J57-P-10 по 4670 кгс (на форсаже 5516)</v>
      </c>
      <c r="J15" s="12" t="str">
        <f>Sheet1!J32</f>
        <v>6 х ТРД J47-GE-11 по 2359 кгс</v>
      </c>
      <c r="K15" s="12" t="str">
        <f>Sheet1!K32</f>
        <v>2 х ТРД РД-3М по 9500 кгс</v>
      </c>
    </row>
    <row r="16" spans="2:11" ht="12.75">
      <c r="B16" s="13" t="str">
        <f>Sheet1!B33</f>
        <v>суммарная тяга </v>
      </c>
      <c r="C16" s="14" t="str">
        <f>Sheet1!C33</f>
        <v>кгс</v>
      </c>
      <c r="D16" s="14">
        <f>Sheet1!D33</f>
        <v>10000</v>
      </c>
      <c r="E16" s="14">
        <f>Sheet1!E33</f>
        <v>10000</v>
      </c>
      <c r="F16" s="14">
        <f>Sheet1!F33</f>
        <v>9200</v>
      </c>
      <c r="G16" s="14">
        <f>Sheet1!G33</f>
        <v>10000</v>
      </c>
      <c r="H16" s="14" t="str">
        <f>Sheet1!H33</f>
        <v>н.д.</v>
      </c>
      <c r="I16" s="14">
        <f>Sheet1!I33</f>
        <v>9340</v>
      </c>
      <c r="J16" s="14">
        <f>Sheet1!J33</f>
        <v>14154</v>
      </c>
      <c r="K16" s="14">
        <f>Sheet1!K33</f>
        <v>19000</v>
      </c>
    </row>
    <row r="17" spans="2:11" ht="12.75">
      <c r="B17" s="15" t="str">
        <f>Sheet1!B34</f>
        <v>суммарная тяга на форсаже</v>
      </c>
      <c r="C17" s="12" t="str">
        <f>Sheet1!C34</f>
        <v>кгс</v>
      </c>
      <c r="D17" s="12" t="str">
        <f>Sheet1!D34</f>
        <v>-</v>
      </c>
      <c r="E17" s="12" t="str">
        <f>Sheet1!E34</f>
        <v>-</v>
      </c>
      <c r="F17" s="12" t="str">
        <f>Sheet1!F34</f>
        <v>-</v>
      </c>
      <c r="G17" s="12" t="str">
        <f>Sheet1!G34</f>
        <v>-</v>
      </c>
      <c r="H17" s="12" t="str">
        <f>Sheet1!H34</f>
        <v>-</v>
      </c>
      <c r="I17" s="12">
        <f>Sheet1!I34</f>
        <v>11032</v>
      </c>
      <c r="J17" s="12" t="str">
        <f>Sheet1!J34</f>
        <v>-</v>
      </c>
      <c r="K17" s="12" t="str">
        <f>Sheet1!K34</f>
        <v>-</v>
      </c>
    </row>
    <row r="18" spans="2:11" ht="12.75">
      <c r="B18" s="13" t="str">
        <f>Sheet1!B35</f>
        <v>Скорость</v>
      </c>
      <c r="C18" s="14" t="str">
        <f>Sheet1!C35</f>
        <v>км/ч</v>
      </c>
      <c r="D18" s="14"/>
      <c r="E18" s="14"/>
      <c r="F18" s="14"/>
      <c r="G18" s="14"/>
      <c r="H18" s="14"/>
      <c r="I18" s="14"/>
      <c r="J18" s="14"/>
      <c r="K18" s="14"/>
    </row>
    <row r="19" spans="2:11" ht="12.75">
      <c r="B19" s="16" t="str">
        <f>Sheet1!B36</f>
        <v>максимальная у земли</v>
      </c>
      <c r="C19" s="14">
        <f>Sheet1!C36</f>
      </c>
      <c r="D19" s="14" t="str">
        <f>Sheet1!D36</f>
        <v>н.д.</v>
      </c>
      <c r="E19" s="14">
        <f>Sheet1!E36</f>
        <v>900</v>
      </c>
      <c r="F19" s="14">
        <f>Sheet1!F36</f>
        <v>900</v>
      </c>
      <c r="G19" s="14" t="str">
        <f>Sheet1!G36</f>
        <v>н.д.</v>
      </c>
      <c r="H19" s="14" t="str">
        <f>Sheet1!H36</f>
        <v>-</v>
      </c>
      <c r="I19" s="14" t="str">
        <f>Sheet1!I36</f>
        <v>н.д.</v>
      </c>
      <c r="J19" s="14" t="str">
        <f>Sheet1!J36</f>
        <v>н.д.</v>
      </c>
      <c r="K19" s="14" t="str">
        <f>Sheet1!K36</f>
        <v>н.д.</v>
      </c>
    </row>
    <row r="20" spans="2:11" ht="12.75">
      <c r="B20" s="16" t="str">
        <f>Sheet1!B37</f>
        <v>максимальная</v>
      </c>
      <c r="C20" s="14">
        <f>Sheet1!C37</f>
      </c>
      <c r="D20" s="14">
        <f>Sheet1!D37</f>
        <v>928</v>
      </c>
      <c r="E20" s="14">
        <f>Sheet1!E37</f>
        <v>1000</v>
      </c>
      <c r="F20" s="14">
        <f>Sheet1!F37</f>
        <v>1000</v>
      </c>
      <c r="G20" s="14">
        <f>Sheet1!G37</f>
        <v>970</v>
      </c>
      <c r="H20" s="14" t="str">
        <f>Sheet1!H37</f>
        <v>н.д.</v>
      </c>
      <c r="I20" s="14">
        <f>Sheet1!I37</f>
        <v>982</v>
      </c>
      <c r="J20" s="14">
        <f>Sheet1!J37</f>
        <v>965</v>
      </c>
      <c r="K20" s="14">
        <f>Sheet1!K37</f>
        <v>1050</v>
      </c>
    </row>
    <row r="21" spans="2:11" ht="12.75">
      <c r="B21" s="16" t="str">
        <f>Sheet1!B38</f>
        <v>крейсерская</v>
      </c>
      <c r="C21" s="14">
        <f>Sheet1!C38</f>
      </c>
      <c r="D21" s="14">
        <f>Sheet1!D38</f>
        <v>700</v>
      </c>
      <c r="E21" s="14">
        <f>Sheet1!E38</f>
        <v>850</v>
      </c>
      <c r="F21" s="14">
        <f>Sheet1!F38</f>
        <v>850</v>
      </c>
      <c r="G21" s="14" t="str">
        <f>Sheet1!G38</f>
        <v>н.д.</v>
      </c>
      <c r="H21" s="14" t="str">
        <f>Sheet1!H38</f>
        <v>н.д.</v>
      </c>
      <c r="I21" s="14">
        <f>Sheet1!I38</f>
        <v>837</v>
      </c>
      <c r="J21" s="14">
        <f>Sheet1!J38</f>
        <v>720</v>
      </c>
      <c r="K21" s="14">
        <f>Sheet1!K38</f>
        <v>850</v>
      </c>
    </row>
    <row r="22" spans="2:11" ht="12.75">
      <c r="B22" s="15" t="str">
        <f>Sheet1!B39</f>
        <v>Дальность полета</v>
      </c>
      <c r="C22" s="12" t="str">
        <f>Sheet1!C39</f>
        <v>км</v>
      </c>
      <c r="D22" s="12"/>
      <c r="E22" s="12"/>
      <c r="F22" s="12"/>
      <c r="G22" s="12"/>
      <c r="H22" s="12"/>
      <c r="I22" s="12"/>
      <c r="J22" s="12"/>
      <c r="K22" s="12"/>
    </row>
    <row r="23" spans="2:11" ht="12.75">
      <c r="B23" s="17" t="str">
        <f>Sheet1!B40</f>
        <v>максимальная</v>
      </c>
      <c r="C23" s="18">
        <f>Sheet1!C40</f>
      </c>
      <c r="D23" s="18">
        <f>Sheet1!D40</f>
        <v>4970</v>
      </c>
      <c r="E23" s="18" t="str">
        <f>Sheet1!E40</f>
        <v>н.д.</v>
      </c>
      <c r="F23" s="18">
        <f>Sheet1!F40</f>
        <v>3500</v>
      </c>
      <c r="G23" s="18">
        <f>Sheet1!G40</f>
        <v>4500</v>
      </c>
      <c r="H23" s="18" t="str">
        <f>Sheet1!H40</f>
        <v>н.д.</v>
      </c>
      <c r="I23" s="18" t="str">
        <f>Sheet1!I40</f>
        <v>н.д.</v>
      </c>
      <c r="J23" s="18" t="str">
        <f>Sheet1!J40</f>
        <v>н.д.</v>
      </c>
      <c r="K23" s="18">
        <f>Sheet1!K40</f>
        <v>7200</v>
      </c>
    </row>
    <row r="24" spans="2:11" ht="12.75">
      <c r="B24" s="17" t="str">
        <f>Sheet1!B41</f>
        <v>нормальная</v>
      </c>
      <c r="C24" s="18">
        <f>Sheet1!C41</f>
      </c>
      <c r="D24" s="18" t="str">
        <f>Sheet1!D41</f>
        <v>н.д.</v>
      </c>
      <c r="E24" s="18" t="str">
        <f>Sheet1!E41</f>
        <v>н.д.</v>
      </c>
      <c r="F24" s="18" t="str">
        <f>Sheet1!F41</f>
        <v>н.д.</v>
      </c>
      <c r="G24" s="18" t="str">
        <f>Sheet1!G41</f>
        <v>н.д.</v>
      </c>
      <c r="H24" s="18" t="str">
        <f>Sheet1!H41</f>
        <v>н.д.</v>
      </c>
      <c r="I24" s="18">
        <f>Sheet1!I41</f>
        <v>4670</v>
      </c>
      <c r="J24" s="18">
        <f>Sheet1!J41</f>
        <v>6440</v>
      </c>
      <c r="K24" s="18">
        <f>Sheet1!K41</f>
        <v>5925</v>
      </c>
    </row>
    <row r="25" spans="2:11" ht="12.75">
      <c r="B25" s="17" t="str">
        <f>Sheet1!B42</f>
        <v>с макс. Полезной нагрузкой</v>
      </c>
      <c r="C25" s="18">
        <f>Sheet1!C42</f>
      </c>
      <c r="D25" s="18" t="str">
        <f>Sheet1!D42</f>
        <v>н.д.</v>
      </c>
      <c r="E25" s="18" t="str">
        <f>Sheet1!E42</f>
        <v>н.д.</v>
      </c>
      <c r="F25" s="18" t="str">
        <f>Sheet1!F42</f>
        <v>н.д.</v>
      </c>
      <c r="G25" s="18" t="str">
        <f>Sheet1!G42</f>
        <v>н.д.</v>
      </c>
      <c r="H25" s="18" t="str">
        <f>Sheet1!H42</f>
        <v>н.д.</v>
      </c>
      <c r="I25" s="18" t="str">
        <f>Sheet1!I42</f>
        <v>н.д.</v>
      </c>
      <c r="J25" s="18" t="str">
        <f>Sheet1!J42</f>
        <v>н.д.</v>
      </c>
      <c r="K25" s="18" t="str">
        <f>Sheet1!K42</f>
        <v>н.д.</v>
      </c>
    </row>
    <row r="26" spans="2:11" ht="12.75">
      <c r="B26" s="13" t="str">
        <f>Sheet1!B43</f>
        <v>Полезная нагрузка</v>
      </c>
      <c r="C26" s="14" t="str">
        <f>Sheet1!C43</f>
        <v>кг</v>
      </c>
      <c r="D26" s="14"/>
      <c r="E26" s="14"/>
      <c r="F26" s="14"/>
      <c r="G26" s="14"/>
      <c r="H26" s="14"/>
      <c r="I26" s="14"/>
      <c r="J26" s="14"/>
      <c r="K26" s="14"/>
    </row>
    <row r="27" spans="2:11" ht="12.75">
      <c r="B27" s="16" t="str">
        <f>Sheet1!B44</f>
        <v>нормальная</v>
      </c>
      <c r="C27" s="14">
        <f>Sheet1!C44</f>
      </c>
      <c r="D27" s="14">
        <f>Sheet1!D44</f>
        <v>3000</v>
      </c>
      <c r="E27" s="14" t="str">
        <f>Sheet1!E44</f>
        <v>н.д.</v>
      </c>
      <c r="F27" s="14">
        <f>Sheet1!F44</f>
        <v>2000</v>
      </c>
      <c r="G27" s="14">
        <f>Sheet1!G44</f>
        <v>1500</v>
      </c>
      <c r="H27" s="14" t="str">
        <f>Sheet1!H44</f>
        <v>н.д.</v>
      </c>
      <c r="I27" s="14" t="str">
        <f>Sheet1!I44</f>
        <v>н.д.</v>
      </c>
      <c r="J27" s="14" t="str">
        <f>Sheet1!J44</f>
        <v>н.д.</v>
      </c>
      <c r="K27" s="14" t="str">
        <f>Sheet1!K44</f>
        <v>н.д.</v>
      </c>
    </row>
    <row r="28" spans="2:11" ht="12.75">
      <c r="B28" s="16" t="str">
        <f>Sheet1!B45</f>
        <v>максимальная</v>
      </c>
      <c r="C28" s="14">
        <f>Sheet1!C45</f>
      </c>
      <c r="D28" s="14">
        <f>Sheet1!D45</f>
        <v>6000</v>
      </c>
      <c r="E28" s="14" t="str">
        <f>Sheet1!E45</f>
        <v>н.д.</v>
      </c>
      <c r="F28" s="14">
        <f>Sheet1!F45</f>
        <v>4000</v>
      </c>
      <c r="G28" s="14">
        <f>Sheet1!G45</f>
        <v>6000</v>
      </c>
      <c r="H28" s="14" t="str">
        <f>Sheet1!H45</f>
        <v>н.д.</v>
      </c>
      <c r="I28" s="14">
        <f>Sheet1!I45</f>
        <v>5440</v>
      </c>
      <c r="J28" s="14">
        <f>Sheet1!J45</f>
        <v>9979</v>
      </c>
      <c r="K28" s="14">
        <f>Sheet1!K45</f>
        <v>9000</v>
      </c>
    </row>
    <row r="29" spans="2:11" ht="12.75">
      <c r="B29" s="15" t="str">
        <f>Sheet1!B46</f>
        <v>Масса топлива макс.</v>
      </c>
      <c r="C29" s="12" t="str">
        <f>Sheet1!C46</f>
        <v>кг</v>
      </c>
      <c r="D29" s="12">
        <f>Sheet1!D46</f>
        <v>20600</v>
      </c>
      <c r="E29" s="12" t="str">
        <f>Sheet1!E46</f>
        <v>н.д.</v>
      </c>
      <c r="F29" s="12" t="str">
        <f>Sheet1!F46</f>
        <v>н.д.</v>
      </c>
      <c r="G29" s="12" t="str">
        <f>Sheet1!G46</f>
        <v>н.д.</v>
      </c>
      <c r="H29" s="12" t="str">
        <f>Sheet1!H46</f>
        <v>н.д.</v>
      </c>
      <c r="I29" s="12">
        <f>Sheet1!I46</f>
        <v>15000</v>
      </c>
      <c r="J29" s="12" t="str">
        <f>Sheet1!J46</f>
        <v>н.д.</v>
      </c>
      <c r="K29" s="12" t="str">
        <f>Sheet1!K46</f>
        <v>н.д.</v>
      </c>
    </row>
    <row r="30" spans="2:11" ht="12.75">
      <c r="B30" s="13" t="str">
        <f>Sheet1!B47</f>
        <v>Потолок</v>
      </c>
      <c r="C30" s="14" t="str">
        <f>Sheet1!C47</f>
        <v>м</v>
      </c>
      <c r="D30" s="14">
        <f>Sheet1!D47</f>
        <v>12700</v>
      </c>
      <c r="E30" s="14" t="str">
        <f>Sheet1!E47</f>
        <v>н.д.</v>
      </c>
      <c r="F30" s="14">
        <f>Sheet1!F47</f>
        <v>13000</v>
      </c>
      <c r="G30" s="14">
        <f>Sheet1!G47</f>
        <v>12500</v>
      </c>
      <c r="H30" s="14" t="str">
        <f>Sheet1!H47</f>
        <v>н.д.</v>
      </c>
      <c r="I30" s="14">
        <f>Sheet1!I47</f>
        <v>12495</v>
      </c>
      <c r="J30" s="14">
        <f>Sheet1!J47</f>
        <v>13503</v>
      </c>
      <c r="K30" s="14">
        <f>Sheet1!K47</f>
        <v>12300</v>
      </c>
    </row>
    <row r="31" spans="2:11" ht="12.75">
      <c r="B31" s="15" t="str">
        <f>Sheet1!B48</f>
        <v>Экипаж</v>
      </c>
      <c r="C31" s="12" t="str">
        <f>Sheet1!C48</f>
        <v>чел</v>
      </c>
      <c r="D31" s="12">
        <f>Sheet1!D48</f>
        <v>3</v>
      </c>
      <c r="E31" s="12">
        <f>Sheet1!E48</f>
        <v>3</v>
      </c>
      <c r="F31" s="12">
        <f>Sheet1!F48</f>
        <v>4</v>
      </c>
      <c r="G31" s="12">
        <f>Sheet1!G48</f>
        <v>5</v>
      </c>
      <c r="H31" s="12" t="str">
        <f>Sheet1!H48</f>
        <v>н.д.</v>
      </c>
      <c r="I31" s="12">
        <f>Sheet1!I48</f>
        <v>3</v>
      </c>
      <c r="J31" s="12">
        <f>Sheet1!J48</f>
        <v>3</v>
      </c>
      <c r="K31" s="12">
        <f>Sheet1!K48</f>
        <v>6</v>
      </c>
    </row>
    <row r="32" spans="2:11" ht="409.5" hidden="1">
      <c r="B32" s="15" t="str">
        <f>Sheet1!B49</f>
        <v>Оборонительное вооружение</v>
      </c>
      <c r="C32" s="12">
        <f>Sheet1!C49</f>
      </c>
      <c r="D32" s="12" t="str">
        <f>Sheet1!D49</f>
        <v>4 х 23 мм НР-23: для защиты передней полусферы две неподвижные передние пушки, установленные рядом на левом борту фюзеляжа под кабиной штурмана; в хвостовой части фюзеляжа самолета кормовая пушечная установка Ил-К8 с дистанционным электрогидравлическим приводом двух подвижных пушек (2 х 320 патронов). </v>
      </c>
      <c r="E32" s="12" t="str">
        <f>Sheet1!E49</f>
        <v>н.д.</v>
      </c>
      <c r="F32" s="12" t="str">
        <f>Sheet1!F49</f>
        <v>6 х 23 мм НР-23: для защиты передней полусферы две неподвижные пушки, установленные в носовой части фюзеляжа, для защиты задней половины верхней полусферы две подвижные пушки верхней турели Ил-В12, управляемой дистанционно, в хвостовой части кормовая турельная установка Ил-К6</v>
      </c>
      <c r="G32" s="12" t="str">
        <f>Sheet1!G49</f>
        <v>пять 23-мм пушки Ш-23</v>
      </c>
      <c r="H32" s="12" t="str">
        <f>Sheet1!H49</f>
        <v>-</v>
      </c>
      <c r="I32" s="12" t="str">
        <f>Sheet1!I49</f>
        <v>состоит из спаренной 20-мм пушки с дистанционным управлением в хвостовой части фюзеляжа</v>
      </c>
      <c r="J32" s="12" t="str">
        <f>Sheet1!J49</f>
        <v>две 20-мм пушки в хвостовой части</v>
      </c>
      <c r="K32" s="12" t="str">
        <f>Sheet1!K49</f>
        <v>семь 23-мм пушки АМ-23 ( три спаренные башенные установки с дистанционным управлением и одна неподвижная пушка в носовой части). </v>
      </c>
    </row>
    <row r="33" spans="2:11" ht="12.75" hidden="1">
      <c r="B33" s="15">
        <f>Sheet1!B50</f>
        <v>0</v>
      </c>
      <c r="C33" s="12">
        <f>Sheet1!C50</f>
      </c>
      <c r="D33" s="12">
        <f>Sheet1!D50</f>
        <v>0</v>
      </c>
      <c r="E33" s="12">
        <f>Sheet1!E50</f>
        <v>0</v>
      </c>
      <c r="F33" s="12">
        <f>Sheet1!F50</f>
        <v>0</v>
      </c>
      <c r="G33" s="12">
        <f>Sheet1!G50</f>
        <v>0</v>
      </c>
      <c r="H33" s="12">
        <f>Sheet1!H50</f>
        <v>0</v>
      </c>
      <c r="I33" s="12">
        <f>Sheet1!I50</f>
        <v>0</v>
      </c>
      <c r="J33" s="12">
        <f>Sheet1!J50</f>
        <v>0</v>
      </c>
      <c r="K33" s="12">
        <f>Sheet1!K50</f>
        <v>0</v>
      </c>
    </row>
    <row r="34" spans="2:11" ht="12.75">
      <c r="B34" s="13" t="str">
        <f>Sheet1!B51</f>
        <v>Нагрузка на крыло</v>
      </c>
      <c r="C34" s="19" t="str">
        <f>Sheet1!C51</f>
        <v>кг/м2</v>
      </c>
      <c r="D34" s="19"/>
      <c r="E34" s="19"/>
      <c r="F34" s="19"/>
      <c r="G34" s="19"/>
      <c r="H34" s="19"/>
      <c r="I34" s="19"/>
      <c r="J34" s="19"/>
      <c r="K34" s="19"/>
    </row>
    <row r="35" spans="2:11" ht="12.75">
      <c r="B35" s="13" t="str">
        <f>Sheet1!B52</f>
        <v>при норм. взл. массе </v>
      </c>
      <c r="C35" s="19">
        <f>Sheet1!C52</f>
      </c>
      <c r="D35" s="20">
        <f>Sheet1!D52</f>
        <v>398.4761904761905</v>
      </c>
      <c r="E35" s="20" t="str">
        <f>Sheet1!E52</f>
        <v>н.д.</v>
      </c>
      <c r="F35" s="20">
        <f>Sheet1!F52</f>
        <v>325.52</v>
      </c>
      <c r="G35" s="20">
        <f>Sheet1!G52</f>
        <v>330.4347826086956</v>
      </c>
      <c r="H35" s="20" t="str">
        <f>Sheet1!H52</f>
        <v>н.д.</v>
      </c>
      <c r="I35" s="20">
        <f>Sheet1!I52</f>
        <v>420.9333156569004</v>
      </c>
      <c r="J35" s="20">
        <f>Sheet1!J52</f>
        <v>362.5320271288621</v>
      </c>
      <c r="K35" s="20">
        <f>Sheet1!K52</f>
        <v>437.29122380807775</v>
      </c>
    </row>
    <row r="36" spans="2:11" ht="12.75">
      <c r="B36" s="13" t="str">
        <f>Sheet1!B53</f>
        <v>при макс. взл. массе </v>
      </c>
      <c r="C36" s="19">
        <f>Sheet1!C53</f>
      </c>
      <c r="D36" s="20">
        <f>Sheet1!D53</f>
        <v>499.2857142857143</v>
      </c>
      <c r="E36" s="20" t="str">
        <f>Sheet1!E53</f>
        <v>н.д.</v>
      </c>
      <c r="F36" s="20">
        <f>Sheet1!F53</f>
        <v>375.52</v>
      </c>
      <c r="G36" s="20">
        <f>Sheet1!G53</f>
        <v>408.69565217391306</v>
      </c>
      <c r="H36" s="20" t="str">
        <f>Sheet1!H53</f>
        <v>н.д.</v>
      </c>
      <c r="I36" s="20">
        <f>Sheet1!I53</f>
        <v>493.10619117062174</v>
      </c>
      <c r="J36" s="20">
        <f>Sheet1!J53</f>
        <v>536.8575734740016</v>
      </c>
      <c r="K36" s="20">
        <f>Sheet1!K53</f>
        <v>479.80564834497414</v>
      </c>
    </row>
    <row r="37" spans="2:11" ht="12.75">
      <c r="B37" s="15" t="str">
        <f>Sheet1!B54</f>
        <v>Энерговооруженность (без форс.)</v>
      </c>
      <c r="C37" s="12" t="str">
        <f>Sheet1!C54</f>
        <v>кгс/кг</v>
      </c>
      <c r="D37" s="12"/>
      <c r="E37" s="12"/>
      <c r="F37" s="12"/>
      <c r="G37" s="12"/>
      <c r="H37" s="12"/>
      <c r="I37" s="12"/>
      <c r="J37" s="12"/>
      <c r="K37" s="12"/>
    </row>
    <row r="38" spans="2:11" ht="12.75">
      <c r="B38" s="15" t="str">
        <f>Sheet1!B55</f>
        <v>при норм. взл. массе </v>
      </c>
      <c r="C38" s="12">
        <f>Sheet1!C55</f>
      </c>
      <c r="D38" s="21">
        <f>Sheet1!D55</f>
        <v>0.2390057361376673</v>
      </c>
      <c r="E38" s="21" t="str">
        <f>Sheet1!E55</f>
        <v>н.д.</v>
      </c>
      <c r="F38" s="21">
        <f>Sheet1!F55</f>
        <v>0.2826247235192922</v>
      </c>
      <c r="G38" s="21">
        <f>Sheet1!G55</f>
        <v>0.2631578947368421</v>
      </c>
      <c r="H38" s="21" t="str">
        <f>Sheet1!H55</f>
        <v>н.д.</v>
      </c>
      <c r="I38" s="21">
        <f>Sheet1!I55</f>
        <v>0.2941639633397373</v>
      </c>
      <c r="J38" s="21">
        <f>Sheet1!J55</f>
        <v>0.2942130207034173</v>
      </c>
      <c r="K38" s="21">
        <f>Sheet1!K55</f>
        <v>0.2638888888888889</v>
      </c>
    </row>
    <row r="39" spans="2:11" ht="12.75">
      <c r="B39" s="15" t="str">
        <f>Sheet1!B56</f>
        <v>при макс. взл. массе </v>
      </c>
      <c r="C39" s="12">
        <f>Sheet1!C56</f>
      </c>
      <c r="D39" s="21">
        <f>Sheet1!D56</f>
        <v>0.19074868860276586</v>
      </c>
      <c r="E39" s="21" t="str">
        <f>Sheet1!E56</f>
        <v>н.д.</v>
      </c>
      <c r="F39" s="21">
        <f>Sheet1!F56</f>
        <v>0.2449936088623775</v>
      </c>
      <c r="G39" s="21">
        <f>Sheet1!G56</f>
        <v>0.2127659574468085</v>
      </c>
      <c r="H39" s="21" t="str">
        <f>Sheet1!H56</f>
        <v>н.д.</v>
      </c>
      <c r="I39" s="21">
        <f>Sheet1!I56</f>
        <v>0.25110902002957386</v>
      </c>
      <c r="J39" s="21">
        <f>Sheet1!J56</f>
        <v>0.19867772771297426</v>
      </c>
      <c r="K39" s="21">
        <f>Sheet1!K56</f>
        <v>0.24050632911392406</v>
      </c>
    </row>
    <row r="40" spans="2:11" ht="12.75" hidden="1">
      <c r="B40" s="22">
        <f>Sheet1!B57</f>
        <v>0</v>
      </c>
      <c r="C40" s="23">
        <f>Sheet1!C57</f>
      </c>
      <c r="D40" s="23">
        <f>Sheet1!D57</f>
        <v>0</v>
      </c>
      <c r="E40" s="23">
        <f>Sheet1!E57</f>
        <v>0</v>
      </c>
      <c r="F40" s="23">
        <f>Sheet1!F57</f>
        <v>0</v>
      </c>
      <c r="G40" s="23">
        <f>Sheet1!G57</f>
        <v>0</v>
      </c>
      <c r="H40" s="23">
        <f>Sheet1!H57</f>
        <v>0</v>
      </c>
      <c r="I40" s="23">
        <f>Sheet1!I57</f>
        <v>0</v>
      </c>
      <c r="J40" s="23">
        <f>Sheet1!J57</f>
        <v>0</v>
      </c>
      <c r="K40" s="23">
        <f>Sheet1!K57</f>
        <v>0</v>
      </c>
    </row>
    <row r="41" spans="2:11" ht="12.75" hidden="1">
      <c r="B41" s="4" t="str">
        <f>Sheet1!B58</f>
        <v>Геометрия крыла</v>
      </c>
      <c r="C41" s="2">
        <f>Sheet1!C58</f>
      </c>
      <c r="D41" s="2">
        <f>Sheet1!D58</f>
        <v>0</v>
      </c>
      <c r="E41" s="2">
        <f>Sheet1!E58</f>
        <v>0</v>
      </c>
      <c r="F41" s="2">
        <f>Sheet1!F58</f>
        <v>0</v>
      </c>
      <c r="G41" s="2">
        <f>Sheet1!G58</f>
        <v>0</v>
      </c>
      <c r="H41" s="2">
        <f>Sheet1!H58</f>
        <v>0</v>
      </c>
      <c r="I41" s="2">
        <f>Sheet1!I58</f>
        <v>0</v>
      </c>
      <c r="J41" s="2">
        <f>Sheet1!J58</f>
        <v>0</v>
      </c>
      <c r="K41" s="2">
        <f>Sheet1!K58</f>
        <v>0</v>
      </c>
    </row>
    <row r="42" spans="2:11" ht="12.75" hidden="1">
      <c r="B42" s="4" t="str">
        <f>Sheet1!B59</f>
        <v>Стреловидность</v>
      </c>
      <c r="C42" s="2" t="str">
        <f>Sheet1!C59</f>
        <v>град.</v>
      </c>
      <c r="D42" s="2">
        <f>Sheet1!D59</f>
        <v>0</v>
      </c>
      <c r="E42" s="2">
        <f>Sheet1!E59</f>
        <v>35</v>
      </c>
      <c r="F42" s="2">
        <f>Sheet1!F59</f>
        <v>35</v>
      </c>
      <c r="G42" s="2">
        <f>Sheet1!G59</f>
        <v>35</v>
      </c>
      <c r="H42" s="2" t="str">
        <f>Sheet1!H59</f>
        <v>н.д.</v>
      </c>
      <c r="I42" s="2">
        <f>Sheet1!I59</f>
        <v>36</v>
      </c>
      <c r="J42" s="2" t="str">
        <f>Sheet1!J59</f>
        <v>н.д.</v>
      </c>
      <c r="K42" s="2" t="str">
        <f>Sheet1!K59</f>
        <v>н.д.</v>
      </c>
    </row>
    <row r="43" spans="2:11" ht="12.75" hidden="1">
      <c r="B43" s="4" t="str">
        <f>Sheet1!B60</f>
        <v>Удлинение</v>
      </c>
      <c r="C43" s="2">
        <f>Sheet1!C60</f>
      </c>
      <c r="D43" s="2" t="str">
        <f>Sheet1!D60</f>
        <v>н.д.</v>
      </c>
      <c r="E43" s="2" t="str">
        <f>Sheet1!E60</f>
        <v>н.д.</v>
      </c>
      <c r="F43" s="2" t="str">
        <f>Sheet1!F60</f>
        <v>н.д.</v>
      </c>
      <c r="G43" s="2" t="str">
        <f>Sheet1!G60</f>
        <v>н.д.</v>
      </c>
      <c r="H43" s="2" t="str">
        <f>Sheet1!H60</f>
        <v>н.д.</v>
      </c>
      <c r="I43" s="2" t="str">
        <f>Sheet1!I60</f>
        <v>н.д.</v>
      </c>
      <c r="J43" s="2" t="str">
        <f>Sheet1!J60</f>
        <v>н.д.</v>
      </c>
      <c r="K43" s="2" t="str">
        <f>Sheet1!K60</f>
        <v>н.д.</v>
      </c>
    </row>
    <row r="44" spans="2:11" ht="12.75" hidden="1">
      <c r="B44" s="4" t="str">
        <f>Sheet1!B61</f>
        <v>Сужение</v>
      </c>
      <c r="C44" s="2">
        <f>Sheet1!C61</f>
      </c>
      <c r="D44" s="2" t="str">
        <f>Sheet1!D61</f>
        <v>н.д.</v>
      </c>
      <c r="E44" s="2" t="str">
        <f>Sheet1!E61</f>
        <v>н.д.</v>
      </c>
      <c r="F44" s="2" t="str">
        <f>Sheet1!F61</f>
        <v>н.д.</v>
      </c>
      <c r="G44" s="2">
        <f>Sheet1!G61</f>
        <v>1.9</v>
      </c>
      <c r="H44" s="2" t="str">
        <f>Sheet1!H61</f>
        <v>н.д.</v>
      </c>
      <c r="I44" s="2" t="str">
        <f>Sheet1!I61</f>
        <v>н.д.</v>
      </c>
      <c r="J44" s="2" t="str">
        <f>Sheet1!J61</f>
        <v>н.д.</v>
      </c>
      <c r="K44" s="2" t="str">
        <f>Sheet1!K61</f>
        <v>н.д.</v>
      </c>
    </row>
    <row r="45" spans="2:11" ht="12.75" hidden="1">
      <c r="B45" s="4" t="str">
        <f>Sheet1!B62</f>
        <v>Относительная толщина</v>
      </c>
      <c r="C45" s="2" t="str">
        <f>Sheet1!C62</f>
        <v>%</v>
      </c>
      <c r="D45" s="2">
        <f>Sheet1!D62</f>
        <v>0</v>
      </c>
      <c r="E45" s="2">
        <f>Sheet1!E62</f>
        <v>0</v>
      </c>
      <c r="F45" s="2">
        <f>Sheet1!F62</f>
        <v>0</v>
      </c>
      <c r="G45" s="2">
        <f>Sheet1!G62</f>
        <v>0</v>
      </c>
      <c r="H45" s="2">
        <f>Sheet1!H62</f>
        <v>0</v>
      </c>
      <c r="I45" s="2">
        <f>Sheet1!I62</f>
        <v>0</v>
      </c>
      <c r="J45" s="2">
        <f>Sheet1!J62</f>
        <v>0</v>
      </c>
      <c r="K45" s="2">
        <f>Sheet1!K62</f>
        <v>0</v>
      </c>
    </row>
    <row r="46" spans="2:11" ht="12.75" hidden="1">
      <c r="B46" s="4" t="str">
        <f>Sheet1!B63</f>
        <v>максимальная</v>
      </c>
      <c r="C46" s="2">
        <f>Sheet1!C63</f>
      </c>
      <c r="D46" s="2" t="str">
        <f>Sheet1!D63</f>
        <v>н.д.</v>
      </c>
      <c r="E46" s="2" t="str">
        <f>Sheet1!E63</f>
        <v>н.д.</v>
      </c>
      <c r="F46" s="2">
        <f>Sheet1!F63</f>
        <v>12</v>
      </c>
      <c r="G46" s="2">
        <f>Sheet1!G63</f>
        <v>11</v>
      </c>
      <c r="H46" s="2" t="str">
        <f>Sheet1!H63</f>
        <v>н.д.</v>
      </c>
      <c r="I46" s="2" t="str">
        <f>Sheet1!I63</f>
        <v>н.д.</v>
      </c>
      <c r="J46" s="2" t="str">
        <f>Sheet1!J63</f>
        <v>н.д.</v>
      </c>
      <c r="K46" s="2" t="str">
        <f>Sheet1!K63</f>
        <v>н.д.</v>
      </c>
    </row>
    <row r="47" spans="2:11" ht="12.75" hidden="1">
      <c r="B47" s="4" t="str">
        <f>Sheet1!B64</f>
        <v>минимальная</v>
      </c>
      <c r="C47" s="2">
        <f>Sheet1!C64</f>
      </c>
      <c r="D47" s="2" t="str">
        <f>Sheet1!D64</f>
        <v>н.д.</v>
      </c>
      <c r="E47" s="2" t="str">
        <f>Sheet1!E64</f>
        <v>н.д.</v>
      </c>
      <c r="F47" s="2" t="str">
        <f>Sheet1!F64</f>
        <v>н.д.</v>
      </c>
      <c r="G47" s="2" t="str">
        <f>Sheet1!G64</f>
        <v>н.д.</v>
      </c>
      <c r="H47" s="2" t="str">
        <f>Sheet1!H64</f>
        <v>н.д.</v>
      </c>
      <c r="I47" s="2" t="str">
        <f>Sheet1!I64</f>
        <v>н.д.</v>
      </c>
      <c r="J47" s="2" t="str">
        <f>Sheet1!J64</f>
        <v>н.д.</v>
      </c>
      <c r="K47" s="2" t="str">
        <f>Sheet1!K64</f>
        <v>н.д.</v>
      </c>
    </row>
    <row r="48" spans="2:11" ht="12.75" hidden="1">
      <c r="B48" s="4">
        <f>Sheet1!B65</f>
        <v>0</v>
      </c>
      <c r="C48" s="2">
        <f>Sheet1!C65</f>
      </c>
      <c r="D48" s="2">
        <f>Sheet1!D65</f>
        <v>0</v>
      </c>
      <c r="E48" s="2">
        <f>Sheet1!E65</f>
        <v>0</v>
      </c>
      <c r="F48" s="2">
        <f>Sheet1!F65</f>
        <v>0</v>
      </c>
      <c r="G48" s="2">
        <f>Sheet1!G65</f>
        <v>0</v>
      </c>
      <c r="H48" s="2">
        <f>Sheet1!H65</f>
        <v>0</v>
      </c>
      <c r="I48" s="2">
        <f>Sheet1!I65</f>
        <v>0</v>
      </c>
      <c r="J48" s="2">
        <f>Sheet1!J65</f>
        <v>0</v>
      </c>
      <c r="K48" s="2">
        <f>Sheet1!K65</f>
        <v>0</v>
      </c>
    </row>
    <row r="49" spans="2:11" ht="12.75" hidden="1">
      <c r="B49" s="4" t="str">
        <f>Sheet1!B66</f>
        <v>Геометрия фюзеляжа</v>
      </c>
      <c r="C49" s="2">
        <f>Sheet1!C66</f>
      </c>
      <c r="D49" s="2">
        <f>Sheet1!D66</f>
        <v>0</v>
      </c>
      <c r="E49" s="2">
        <f>Sheet1!E66</f>
        <v>0</v>
      </c>
      <c r="F49" s="2">
        <f>Sheet1!F66</f>
        <v>0</v>
      </c>
      <c r="G49" s="2">
        <f>Sheet1!G66</f>
        <v>0</v>
      </c>
      <c r="H49" s="2">
        <f>Sheet1!H66</f>
        <v>0</v>
      </c>
      <c r="I49" s="2">
        <f>Sheet1!I66</f>
        <v>0</v>
      </c>
      <c r="J49" s="2">
        <f>Sheet1!J66</f>
        <v>0</v>
      </c>
      <c r="K49" s="2">
        <f>Sheet1!K66</f>
        <v>0</v>
      </c>
    </row>
    <row r="50" spans="2:11" ht="12.75" hidden="1">
      <c r="B50" s="4" t="str">
        <f>Sheet1!B67</f>
        <v>площадь миделя</v>
      </c>
      <c r="C50" s="2" t="str">
        <f>Sheet1!C67</f>
        <v>м2</v>
      </c>
      <c r="D50" s="2" t="str">
        <f>Sheet1!D67</f>
        <v>н.д.</v>
      </c>
      <c r="E50" s="2" t="str">
        <f>Sheet1!E67</f>
        <v>н.д.</v>
      </c>
      <c r="F50" s="2" t="str">
        <f>Sheet1!F67</f>
        <v>н.д.</v>
      </c>
      <c r="G50" s="2" t="str">
        <f>Sheet1!G67</f>
        <v>н.д.</v>
      </c>
      <c r="H50" s="2" t="str">
        <f>Sheet1!H67</f>
        <v>н.д.</v>
      </c>
      <c r="I50" s="2" t="str">
        <f>Sheet1!I67</f>
        <v>н.д.</v>
      </c>
      <c r="J50" s="2" t="str">
        <f>Sheet1!J67</f>
        <v>н.д.</v>
      </c>
      <c r="K50" s="2" t="str">
        <f>Sheet1!K67</f>
        <v>н.д.</v>
      </c>
    </row>
    <row r="51" spans="2:11" ht="12.75" hidden="1">
      <c r="B51" s="4" t="str">
        <f>Sheet1!B68</f>
        <v>Удлинение</v>
      </c>
      <c r="C51" s="2">
        <f>Sheet1!C68</f>
      </c>
      <c r="D51" s="2" t="str">
        <f>Sheet1!D68</f>
        <v>н.д.</v>
      </c>
      <c r="E51" s="2" t="str">
        <f>Sheet1!E68</f>
        <v>н.д.</v>
      </c>
      <c r="F51" s="2" t="str">
        <f>Sheet1!F68</f>
        <v>н.д.</v>
      </c>
      <c r="G51" s="2" t="str">
        <f>Sheet1!G68</f>
        <v>н.д.</v>
      </c>
      <c r="H51" s="2" t="str">
        <f>Sheet1!H68</f>
        <v>н.д.</v>
      </c>
      <c r="I51" s="2" t="str">
        <f>Sheet1!I68</f>
        <v>н.д.</v>
      </c>
      <c r="J51" s="2" t="str">
        <f>Sheet1!J68</f>
        <v>н.д.</v>
      </c>
      <c r="K51" s="2" t="str">
        <f>Sheet1!K68</f>
        <v>н.д.</v>
      </c>
    </row>
    <row r="52" spans="2:11" ht="12.75" hidden="1">
      <c r="B52" s="4" t="str">
        <f>Sheet1!B69</f>
        <v>Размеры бомбоотсека</v>
      </c>
      <c r="C52" s="2" t="str">
        <f>Sheet1!C69</f>
        <v>м</v>
      </c>
      <c r="D52" s="2">
        <f>Sheet1!D69</f>
        <v>0</v>
      </c>
      <c r="E52" s="2">
        <f>Sheet1!E69</f>
        <v>0</v>
      </c>
      <c r="F52" s="2">
        <f>Sheet1!F69</f>
        <v>0</v>
      </c>
      <c r="G52" s="2">
        <f>Sheet1!G69</f>
        <v>0</v>
      </c>
      <c r="H52" s="2">
        <f>Sheet1!H69</f>
        <v>0</v>
      </c>
      <c r="I52" s="2">
        <f>Sheet1!I69</f>
        <v>0</v>
      </c>
      <c r="J52" s="2">
        <f>Sheet1!J69</f>
        <v>0</v>
      </c>
      <c r="K52" s="2">
        <f>Sheet1!K69</f>
        <v>0</v>
      </c>
    </row>
    <row r="53" spans="2:11" ht="12.75" hidden="1">
      <c r="B53" s="4" t="str">
        <f>Sheet1!B70</f>
        <v>Длина</v>
      </c>
      <c r="C53" s="2">
        <f>Sheet1!C70</f>
      </c>
      <c r="D53" s="2">
        <f>Sheet1!D70</f>
        <v>5.7</v>
      </c>
      <c r="E53" s="2">
        <f>Sheet1!E70</f>
        <v>7.8</v>
      </c>
      <c r="F53" s="2" t="str">
        <f>Sheet1!F70</f>
        <v>н.д.</v>
      </c>
      <c r="G53" s="2">
        <f>Sheet1!G70</f>
        <v>6.47</v>
      </c>
      <c r="H53" s="2" t="str">
        <f>Sheet1!H70</f>
        <v>-</v>
      </c>
      <c r="I53" s="2">
        <f>Sheet1!I70</f>
        <v>4.5</v>
      </c>
      <c r="J53" s="2" t="str">
        <f>Sheet1!J70</f>
        <v>н.д.</v>
      </c>
      <c r="K53" s="2" t="str">
        <f>Sheet1!K70</f>
        <v>н.д.</v>
      </c>
    </row>
    <row r="54" spans="2:11" ht="12.75" hidden="1">
      <c r="B54" s="4" t="str">
        <f>Sheet1!B71</f>
        <v>ширина (диаметр)</v>
      </c>
      <c r="C54" s="2">
        <f>Sheet1!C71</f>
      </c>
      <c r="D54" s="2" t="str">
        <f>Sheet1!D71</f>
        <v>н.д.</v>
      </c>
      <c r="E54" s="2" t="str">
        <f>Sheet1!E71</f>
        <v>н.д.</v>
      </c>
      <c r="F54" s="2" t="str">
        <f>Sheet1!F71</f>
        <v>н.д.</v>
      </c>
      <c r="G54" s="2">
        <f>Sheet1!G71</f>
        <v>1.834</v>
      </c>
      <c r="H54" s="2" t="str">
        <f>Sheet1!H71</f>
        <v>-</v>
      </c>
      <c r="I54" s="2">
        <f>Sheet1!I71</f>
        <v>1.5</v>
      </c>
      <c r="J54" s="2" t="str">
        <f>Sheet1!J71</f>
        <v>н.д.</v>
      </c>
      <c r="K54" s="2" t="str">
        <f>Sheet1!K71</f>
        <v>н.д.</v>
      </c>
    </row>
    <row r="55" spans="2:11" ht="12.75" hidden="1">
      <c r="B55" s="4" t="str">
        <f>Sheet1!B72</f>
        <v>Колея шасси</v>
      </c>
      <c r="C55" s="2" t="str">
        <f>Sheet1!C72</f>
        <v>м</v>
      </c>
      <c r="D55" s="2" t="str">
        <f>Sheet1!D72</f>
        <v>н.д.</v>
      </c>
      <c r="E55" s="2" t="str">
        <f>Sheet1!E72</f>
        <v>н.д.</v>
      </c>
      <c r="F55" s="2" t="str">
        <f>Sheet1!F72</f>
        <v>н.д.</v>
      </c>
      <c r="G55" s="2" t="str">
        <f>Sheet1!G72</f>
        <v>н.д.</v>
      </c>
      <c r="H55" s="2" t="str">
        <f>Sheet1!H72</f>
        <v>н.д.</v>
      </c>
      <c r="I55" s="2" t="str">
        <f>Sheet1!I72</f>
        <v>н.д.</v>
      </c>
      <c r="J55" s="2" t="str">
        <f>Sheet1!J72</f>
        <v>н.д.</v>
      </c>
      <c r="K55" s="2" t="str">
        <f>Sheet1!K72</f>
        <v>н.д.</v>
      </c>
    </row>
    <row r="56" spans="2:11" ht="12.75" hidden="1">
      <c r="B56" s="4" t="str">
        <f>Sheet1!B73</f>
        <v>Колеса шасси</v>
      </c>
      <c r="C56" s="2">
        <f>Sheet1!C73</f>
      </c>
      <c r="D56" s="2">
        <f>Sheet1!D73</f>
        <v>0</v>
      </c>
      <c r="E56" s="2">
        <f>Sheet1!E73</f>
        <v>0</v>
      </c>
      <c r="F56" s="2">
        <f>Sheet1!F73</f>
        <v>0</v>
      </c>
      <c r="G56" s="2">
        <f>Sheet1!G73</f>
        <v>0</v>
      </c>
      <c r="H56" s="2">
        <f>Sheet1!H73</f>
        <v>0</v>
      </c>
      <c r="I56" s="2">
        <f>Sheet1!I73</f>
        <v>0</v>
      </c>
      <c r="J56" s="2">
        <f>Sheet1!J73</f>
        <v>0</v>
      </c>
      <c r="K56" s="2">
        <f>Sheet1!K73</f>
        <v>0</v>
      </c>
    </row>
    <row r="57" spans="2:11" ht="25.5" hidden="1">
      <c r="B57" s="4" t="str">
        <f>Sheet1!B74</f>
        <v>Основные стойки</v>
      </c>
      <c r="C57" s="2">
        <f>Sheet1!C74</f>
      </c>
      <c r="D57" s="2" t="str">
        <f>Sheet1!D74</f>
        <v>4 шт х 1260х390 мм</v>
      </c>
      <c r="E57" s="2" t="str">
        <f>Sheet1!E74</f>
        <v>н.д.</v>
      </c>
      <c r="F57" s="2" t="str">
        <f>Sheet1!F74</f>
        <v>н.д.</v>
      </c>
      <c r="G57" s="2" t="str">
        <f>Sheet1!G74</f>
        <v>н.д.</v>
      </c>
      <c r="H57" s="2" t="str">
        <f>Sheet1!H74</f>
        <v>н.д.</v>
      </c>
      <c r="I57" s="2" t="str">
        <f>Sheet1!I74</f>
        <v>н.д.</v>
      </c>
      <c r="J57" s="2" t="str">
        <f>Sheet1!J74</f>
        <v>н.д.</v>
      </c>
      <c r="K57" s="2" t="str">
        <f>Sheet1!K74</f>
        <v>н.д.</v>
      </c>
    </row>
    <row r="58" spans="2:11" ht="12.75" hidden="1">
      <c r="B58" s="4">
        <f>Sheet1!B75</f>
        <v>0</v>
      </c>
      <c r="C58" s="2">
        <f>Sheet1!C75</f>
        <v>0</v>
      </c>
      <c r="D58" s="2">
        <f>Sheet1!D75</f>
        <v>0</v>
      </c>
      <c r="E58" s="2">
        <f>Sheet1!E75</f>
        <v>0</v>
      </c>
      <c r="F58" s="2">
        <f>Sheet1!F75</f>
        <v>0</v>
      </c>
      <c r="G58" s="2">
        <f>Sheet1!G75</f>
        <v>0</v>
      </c>
      <c r="H58" s="2">
        <f>Sheet1!H75</f>
        <v>0</v>
      </c>
      <c r="I58" s="2">
        <f>Sheet1!I75</f>
        <v>0</v>
      </c>
      <c r="J58" s="2">
        <f>Sheet1!J75</f>
        <v>0</v>
      </c>
      <c r="K58" s="2">
        <f>Sheet1!K75</f>
        <v>0</v>
      </c>
    </row>
    <row r="59" spans="2:11" ht="12.75" hidden="1">
      <c r="B59" s="4">
        <f>Sheet1!B76</f>
        <v>0</v>
      </c>
      <c r="C59" s="2">
        <f>Sheet1!C76</f>
        <v>0</v>
      </c>
      <c r="D59" s="2">
        <f>Sheet1!D76</f>
        <v>0</v>
      </c>
      <c r="E59" s="2">
        <f>Sheet1!E76</f>
        <v>0</v>
      </c>
      <c r="F59" s="2">
        <f>Sheet1!F76</f>
        <v>0</v>
      </c>
      <c r="G59" s="2">
        <f>Sheet1!G76</f>
        <v>0</v>
      </c>
      <c r="H59" s="2">
        <f>Sheet1!H76</f>
        <v>0</v>
      </c>
      <c r="I59" s="2">
        <f>Sheet1!I76</f>
        <v>0</v>
      </c>
      <c r="J59" s="2">
        <f>Sheet1!J76</f>
        <v>0</v>
      </c>
      <c r="K59" s="2">
        <f>Sheet1!K76</f>
        <v>0</v>
      </c>
    </row>
    <row r="60" spans="2:11" ht="12.75" hidden="1">
      <c r="B60" s="4">
        <f>Sheet1!B77</f>
        <v>0</v>
      </c>
      <c r="C60" s="2">
        <f>Sheet1!C77</f>
        <v>0</v>
      </c>
      <c r="D60" s="2">
        <f>Sheet1!D77</f>
        <v>0</v>
      </c>
      <c r="E60" s="2">
        <f>Sheet1!E77</f>
        <v>0</v>
      </c>
      <c r="F60" s="2">
        <f>Sheet1!F77</f>
        <v>0</v>
      </c>
      <c r="G60" s="2">
        <f>Sheet1!G77</f>
        <v>0</v>
      </c>
      <c r="H60" s="2">
        <f>Sheet1!H77</f>
        <v>0</v>
      </c>
      <c r="I60" s="2">
        <f>Sheet1!I77</f>
        <v>0</v>
      </c>
      <c r="J60" s="2">
        <f>Sheet1!J77</f>
        <v>0</v>
      </c>
      <c r="K60" s="2">
        <f>Sheet1!K77</f>
        <v>0</v>
      </c>
    </row>
    <row r="61" spans="2:11" ht="12.75" hidden="1">
      <c r="B61" s="4">
        <f>Sheet1!B78</f>
        <v>0</v>
      </c>
      <c r="C61" s="2">
        <f>Sheet1!C78</f>
        <v>0</v>
      </c>
      <c r="D61" s="2">
        <f>Sheet1!D78</f>
        <v>0</v>
      </c>
      <c r="E61" s="2">
        <f>Sheet1!E78</f>
        <v>0</v>
      </c>
      <c r="F61" s="2">
        <f>Sheet1!F78</f>
        <v>0</v>
      </c>
      <c r="G61" s="2">
        <f>Sheet1!G78</f>
        <v>0</v>
      </c>
      <c r="H61" s="2">
        <f>Sheet1!H78</f>
        <v>0</v>
      </c>
      <c r="I61" s="2">
        <f>Sheet1!I78</f>
        <v>0</v>
      </c>
      <c r="J61" s="2">
        <f>Sheet1!J78</f>
        <v>0</v>
      </c>
      <c r="K61" s="2">
        <f>Sheet1!K78</f>
        <v>0</v>
      </c>
    </row>
    <row r="62" spans="2:11" ht="12.75" hidden="1">
      <c r="B62" s="4">
        <f>Sheet1!B79</f>
        <v>0</v>
      </c>
      <c r="C62" s="2">
        <f>Sheet1!C79</f>
        <v>0</v>
      </c>
      <c r="D62" s="2">
        <f>Sheet1!D79</f>
        <v>0</v>
      </c>
      <c r="E62" s="2">
        <f>Sheet1!E79</f>
        <v>0</v>
      </c>
      <c r="F62" s="2">
        <f>Sheet1!F79</f>
        <v>0</v>
      </c>
      <c r="G62" s="2">
        <f>Sheet1!G79</f>
        <v>0</v>
      </c>
      <c r="H62" s="2">
        <f>Sheet1!H79</f>
        <v>0</v>
      </c>
      <c r="I62" s="2">
        <f>Sheet1!I79</f>
        <v>0</v>
      </c>
      <c r="J62" s="2">
        <f>Sheet1!J79</f>
        <v>0</v>
      </c>
      <c r="K62" s="2">
        <f>Sheet1!K79</f>
        <v>0</v>
      </c>
    </row>
    <row r="63" spans="2:11" ht="12.75" hidden="1">
      <c r="B63" s="4">
        <f>Sheet1!B80</f>
        <v>0</v>
      </c>
      <c r="C63" s="2">
        <f>Sheet1!C80</f>
        <v>0</v>
      </c>
      <c r="D63" s="2">
        <f>Sheet1!D80</f>
        <v>0</v>
      </c>
      <c r="E63" s="2">
        <f>Sheet1!E80</f>
        <v>0</v>
      </c>
      <c r="F63" s="2">
        <f>Sheet1!F80</f>
        <v>0</v>
      </c>
      <c r="G63" s="2">
        <f>Sheet1!G80</f>
        <v>0</v>
      </c>
      <c r="H63" s="2">
        <f>Sheet1!H80</f>
        <v>0</v>
      </c>
      <c r="I63" s="2">
        <f>Sheet1!I80</f>
        <v>0</v>
      </c>
      <c r="J63" s="2">
        <f>Sheet1!J80</f>
        <v>0</v>
      </c>
      <c r="K63" s="2">
        <f>Sheet1!K80</f>
        <v>0</v>
      </c>
    </row>
    <row r="64" spans="2:11" ht="12.75" hidden="1">
      <c r="B64" s="4">
        <f>Sheet1!B81</f>
        <v>0</v>
      </c>
      <c r="C64" s="2">
        <f>Sheet1!C81</f>
        <v>0</v>
      </c>
      <c r="D64" s="2">
        <f>Sheet1!D81</f>
        <v>0</v>
      </c>
      <c r="E64" s="2">
        <f>Sheet1!E81</f>
        <v>0</v>
      </c>
      <c r="F64" s="2">
        <f>Sheet1!F81</f>
        <v>0</v>
      </c>
      <c r="G64" s="2">
        <f>Sheet1!G81</f>
        <v>0</v>
      </c>
      <c r="H64" s="2">
        <f>Sheet1!H81</f>
        <v>0</v>
      </c>
      <c r="I64" s="2">
        <f>Sheet1!I81</f>
        <v>0</v>
      </c>
      <c r="J64" s="2">
        <f>Sheet1!J81</f>
        <v>0</v>
      </c>
      <c r="K64" s="2">
        <f>Sheet1!K81</f>
        <v>0</v>
      </c>
    </row>
    <row r="65" spans="2:11" ht="12.75" hidden="1">
      <c r="B65" s="4">
        <f>Sheet1!B82</f>
        <v>0</v>
      </c>
      <c r="C65" s="2">
        <f>Sheet1!C82</f>
        <v>0</v>
      </c>
      <c r="D65" s="2">
        <f>Sheet1!D82</f>
        <v>0</v>
      </c>
      <c r="E65" s="2">
        <f>Sheet1!E82</f>
        <v>0</v>
      </c>
      <c r="F65" s="2">
        <f>Sheet1!F82</f>
        <v>0</v>
      </c>
      <c r="G65" s="2">
        <f>Sheet1!G82</f>
        <v>0</v>
      </c>
      <c r="H65" s="2">
        <f>Sheet1!H82</f>
        <v>0</v>
      </c>
      <c r="I65" s="2">
        <f>Sheet1!I82</f>
        <v>0</v>
      </c>
      <c r="J65" s="2">
        <f>Sheet1!J82</f>
        <v>0</v>
      </c>
      <c r="K65" s="2">
        <f>Sheet1!K82</f>
        <v>0</v>
      </c>
    </row>
    <row r="87" spans="2:5" ht="12.75" customHeight="1">
      <c r="B87" s="2" t="str">
        <f>Sheet1!B87</f>
        <v>Параметр</v>
      </c>
      <c r="C87" s="2" t="str">
        <f>Sheet1!C87</f>
        <v>ед. изм.</v>
      </c>
      <c r="D87" s="3" t="str">
        <f>Sheet1!D87</f>
        <v>Значение</v>
      </c>
      <c r="E87" s="3"/>
    </row>
    <row r="88" spans="2:5" ht="25.5">
      <c r="B88" s="24" t="str">
        <f>Sheet1!B88</f>
        <v>Нагрузка на крыло</v>
      </c>
      <c r="C88" s="25" t="str">
        <f>Sheet1!C88</f>
        <v>кг/м2</v>
      </c>
      <c r="D88" s="25" t="str">
        <f>Sheet1!D88</f>
        <v>среднее по аналогам</v>
      </c>
      <c r="E88" s="25" t="str">
        <f>Sheet1!E88</f>
        <v>выбранное</v>
      </c>
    </row>
    <row r="89" spans="2:5" ht="12.75">
      <c r="B89" s="26" t="str">
        <f>Sheet1!B89</f>
        <v>при норм. взл. массе </v>
      </c>
      <c r="C89" s="25">
        <f>Sheet1!C89</f>
      </c>
      <c r="D89" s="25">
        <f>Sheet1!D89</f>
        <v>379.19792327978774</v>
      </c>
      <c r="E89" s="25">
        <f>Sheet1!E89</f>
        <v>350</v>
      </c>
    </row>
    <row r="90" spans="2:5" ht="12.75">
      <c r="B90" s="26" t="str">
        <f>Sheet1!B90</f>
        <v>при макс. взл. массе </v>
      </c>
      <c r="C90" s="25">
        <f>Sheet1!C90</f>
      </c>
      <c r="D90" s="25">
        <f>Sheet1!D90</f>
        <v>465.54512990820416</v>
      </c>
      <c r="E90" s="25">
        <f>Sheet1!E90</f>
        <v>450</v>
      </c>
    </row>
    <row r="91" spans="2:5" ht="12.75">
      <c r="B91" s="27" t="str">
        <f>Sheet1!B91</f>
        <v>Энерговооруженность (без форс.)</v>
      </c>
      <c r="C91" s="28" t="str">
        <f>Sheet1!C91</f>
        <v>кгс/кг</v>
      </c>
      <c r="D91" s="28"/>
      <c r="E91" s="28"/>
    </row>
    <row r="92" spans="2:5" ht="12.75">
      <c r="B92" s="29" t="str">
        <f>Sheet1!B92</f>
        <v>при норм. взл. массе </v>
      </c>
      <c r="C92" s="28">
        <f>Sheet1!C92</f>
      </c>
      <c r="D92" s="28">
        <f>Sheet1!D92</f>
        <v>0.27284237122097416</v>
      </c>
      <c r="E92" s="28">
        <f>Sheet1!E92</f>
        <v>0.28</v>
      </c>
    </row>
    <row r="93" spans="2:5" ht="12.75">
      <c r="B93" s="29" t="str">
        <f>Sheet1!B93</f>
        <v>при макс. взл. массе </v>
      </c>
      <c r="C93" s="28">
        <f>Sheet1!C93</f>
      </c>
      <c r="D93" s="28">
        <f>Sheet1!D93</f>
        <v>0.22313355529473733</v>
      </c>
      <c r="E93" s="28">
        <f>Sheet1!E93</f>
        <v>0.25</v>
      </c>
    </row>
  </sheetData>
  <sheetProtection selectLockedCells="1" selectUnlockedCells="1"/>
  <mergeCells count="1">
    <mergeCell ref="D87:E8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2013-07-18T20:11:39Z</dcterms:modified>
  <cp:category/>
  <cp:version/>
  <cp:contentType/>
  <cp:contentStatus/>
  <cp:revision>2</cp:revision>
</cp:coreProperties>
</file>